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05" windowHeight="11850" activeTab="0"/>
  </bookViews>
  <sheets>
    <sheet name="Лист1 (2)" sheetId="1" r:id="rId1"/>
  </sheets>
  <definedNames>
    <definedName name="_xlnm.Print_Area" localSheetId="0">'Лист1 (2)'!$A$1:$O$233</definedName>
  </definedNames>
  <calcPr fullCalcOnLoad="1"/>
</workbook>
</file>

<file path=xl/sharedStrings.xml><?xml version="1.0" encoding="utf-8"?>
<sst xmlns="http://schemas.openxmlformats.org/spreadsheetml/2006/main" count="385" uniqueCount="317">
  <si>
    <t>10 баллов</t>
  </si>
  <si>
    <t>N – общее количество учебных помещений в учреждении.</t>
  </si>
  <si>
    <t xml:space="preserve"> 10 баллов</t>
  </si>
  <si>
    <t>N – общее количество детей и молодежи.</t>
  </si>
  <si>
    <t>Всего баллов по пункту 1.</t>
  </si>
  <si>
    <t>20 баллов</t>
  </si>
  <si>
    <t>5 баллов</t>
  </si>
  <si>
    <t>К – объем кредиторской задолженности по состоянию на 1 число месяца, следующего за отчетным финансовым годом;</t>
  </si>
  <si>
    <t>Е – кассовое исполнение расходов в отчетный финансовый год</t>
  </si>
  <si>
    <t>Р = Dk – Dn ,   где</t>
  </si>
  <si>
    <t>Dk – дебиторская задолженность на конец отчетного финансового года;</t>
  </si>
  <si>
    <t>Dn – дебиторская задолженность на начало отчетного финансового года.</t>
  </si>
  <si>
    <t>где Rp – плановые объемы доходов, предоставленные учреждением;</t>
  </si>
  <si>
    <t>Количество победителей и призеров среди педагогических работников в конкурсах профессионального мастерства на региональном и выше уровнях.</t>
  </si>
  <si>
    <t>Ni – количество выпускников начальной школы, освоивших программу  начального общего образования на базовом уровне по результатам комплексной итоговой работы;</t>
  </si>
  <si>
    <t>Ni – количество выпускников, освоивших программу  начального общего образования на повышенном уровне;</t>
  </si>
  <si>
    <t>Ni – количество анкет с ответом населения удовлетворен качеством образовательных услуг;</t>
  </si>
  <si>
    <t>Всего баллов по пункту 4</t>
  </si>
  <si>
    <t>Всего баллов по разделу 5.</t>
  </si>
  <si>
    <t>Ni – количество призовых мест муниципального этапа Всероссийской олимпиады школьников;</t>
  </si>
  <si>
    <t>по 2 б за каждого победителя (призера) регионального этапа Всероссийской олимпиады школьников, но не более 20 баллов.</t>
  </si>
  <si>
    <t>Ni – количество учащихся, ставших победителями и призерами муниципальных конкурсов научно-исследовательской и проектной направленности;</t>
  </si>
  <si>
    <t>15 баллов</t>
  </si>
  <si>
    <t>0,5 баллов за каждого победителя (призера) муниципальных, краевых, всероссийских творческих конкурсов, но не более 15 баллов.</t>
  </si>
  <si>
    <t>Количество учащихся, получивших премию Главы района</t>
  </si>
  <si>
    <t>Всего баллов</t>
  </si>
  <si>
    <t>Р = 100 х Ni / N,   где
Р – % учебных помещений, оснащенных в соответствии с требованиями федеральных государственных образовательных стандартов и (или) федеральными государственными  требованиями;</t>
  </si>
  <si>
    <t>Р = 100 х Ni / N,   где
Р – % удовлетворенности населения качеством предоставления образовательных услуг;</t>
  </si>
  <si>
    <t>Р = 100 х Ni / N,   где
Р – % учащихся, ставших победителями и призерами муниципальных конкурсов научно-исследовательской и проектной направленности;</t>
  </si>
  <si>
    <t>30 баллов</t>
  </si>
  <si>
    <t xml:space="preserve">МБОУ школа №1
 с.Хороль </t>
  </si>
  <si>
    <t>МБОУ СОШ пгт.Ярославский</t>
  </si>
  <si>
    <t>МКОУ школа №2 с.Хороль</t>
  </si>
  <si>
    <t>МКОУ школа №3 с.Хороль</t>
  </si>
  <si>
    <t>МКОУ средняя школа с.Прилуки</t>
  </si>
  <si>
    <t>МКОУ школа с. Сиваковка</t>
  </si>
  <si>
    <t>МКОУ СОШ с.Новодевица</t>
  </si>
  <si>
    <t>МКОУСОШ с.Лучки</t>
  </si>
  <si>
    <t>МКОУ школа с.Поповка</t>
  </si>
  <si>
    <t>МКОУ средняя школа с.Благодатное</t>
  </si>
  <si>
    <t>Итого по муни ципальному району</t>
  </si>
  <si>
    <t>МКОУ школа с.Вознесенка</t>
  </si>
  <si>
    <t>Приложение №1</t>
  </si>
  <si>
    <t>Директор</t>
  </si>
  <si>
    <t>Показатели муниципальной системы оценки качества образования  Хорольском муниципальном районе 2018 - 2019 учебный год</t>
  </si>
  <si>
    <t>1.1.Степень удовлетворенности населения качеством предоставления образовательных услуг.</t>
  </si>
  <si>
    <t xml:space="preserve">По образовательным учреждениям:
65 &lt;= P &lt; = 100 -  5 баллов; 55 &lt; = P &lt; 65   -  2 балла; 55 &lt; P - 0 баллов.
</t>
  </si>
  <si>
    <t>N – общее количество анкет с ответами на вопрос о качестве образования.</t>
  </si>
  <si>
    <t>1.  1. Создание условий качественного функционирования учреждений</t>
  </si>
  <si>
    <t>1.2. Соответствие деятельности образовательного учреждения требованиям законодательства в сфере образования (отсутствие предписаний надзорных органов, объективных жалоб).</t>
  </si>
  <si>
    <t xml:space="preserve">Наличие/ отсутствие 
Отсутствие – 5 баллов.
Наличие – 0 баллов.
</t>
  </si>
  <si>
    <t>1.3. Выполнение санитарно-эпидемиологических требований к условиям и организации деятельности учреждения.</t>
  </si>
  <si>
    <t xml:space="preserve">По результатам плановых проверок управления народного образования, замечаний надзорных органов:
0 баллов – наличие замечаний, предписаний;
5 баллов – отсутствие замечаний, предписаний.
</t>
  </si>
  <si>
    <t>1.4.Доля учебных помещений, оснащенных в соответствии с требованиями федеральных государственных образовательных стандартов и (или) федеральными государственными  требованиями.</t>
  </si>
  <si>
    <t xml:space="preserve"> Ni - количество учебных помещений, оснащенных в соответствии с требованиями федеральных государственных образовательных стандартов и (или) федеральными государственными  требованиями;</t>
  </si>
  <si>
    <t>P = 100  - 10  баллов; 50 &lt;= P &lt; 100 -  5 баллов; 50 &lt; P - 0 баллов.</t>
  </si>
  <si>
    <t>По итогам учебного года:
 Р = 100 х Ni / N,   где
Р – % дней, пропущенных по болезни обучающимися (воспитанниками);</t>
  </si>
  <si>
    <t xml:space="preserve"> Ni - количество дней, пропущенных по болезни обучающимися (воспитанниками);</t>
  </si>
  <si>
    <t>N – общее количество рабочих дней учреждения.</t>
  </si>
  <si>
    <t>1.6. Случаи травматизма во время образовательного процесса (за учебный год).</t>
  </si>
  <si>
    <t xml:space="preserve">Наличие / отсутствие
Отсутствие – 5  баллов;
Наличие – 0 баллов
</t>
  </si>
  <si>
    <t>1.7. Отсутствие замечаний  по ведению официального сайта образовательной организации в сети  Интернет.</t>
  </si>
  <si>
    <t xml:space="preserve">По результатам плановых проверок управления образования, замечаний надзорных органов 
0 баллов – наличие; 
5 баллов – отсутствие.
</t>
  </si>
  <si>
    <t>1.8. Доступная среда.</t>
  </si>
  <si>
    <t xml:space="preserve">Исполнение плана по созданию доступной среды образовательным учреждением в полном объеме -10 баллов;
Не исполнение плана по созданию  доступной среды образовательным учреждением в полном объеме -0 баллов.
</t>
  </si>
  <si>
    <t>55 баллов</t>
  </si>
  <si>
    <t>2.Условия</t>
  </si>
  <si>
    <t>2.1. Наличие в учреждении безопасных условий для обеспечения непрерывной образовательной деятельности</t>
  </si>
  <si>
    <t xml:space="preserve">Отсутствие – 0 баллов;
Наличие   - 2 балла.
</t>
  </si>
  <si>
    <t xml:space="preserve"> 2 балла.</t>
  </si>
  <si>
    <t>2.2. Наличие инфраструктуры, обеспечивающей выполнение современных действующих правил и нормативов в сфере образования.</t>
  </si>
  <si>
    <t xml:space="preserve">Отсутствие – 0 баллов;
Наличие   - 1 балл.
</t>
  </si>
  <si>
    <t>1 балл.</t>
  </si>
  <si>
    <t>2.3. Осуществление учреждением дистанционного обучения обучающихся различных категорий.</t>
  </si>
  <si>
    <t>2.4. Отсутствие  в учреждении учащихся, занимающихся во вторую смену.</t>
  </si>
  <si>
    <t xml:space="preserve">Отсутствие – 1 балл;
Наличие   - 0 баллов.
</t>
  </si>
  <si>
    <t>1 балл</t>
  </si>
  <si>
    <t>2.5.Доля учащихся, охваченных горячим питанием</t>
  </si>
  <si>
    <t>По итогам учебного года:
 Р = 100 х Ni / N,   где
Р – % учащихся, охваченных горячим питанием;</t>
  </si>
  <si>
    <t xml:space="preserve"> Ni - количество учащихся, охваченных горячим питанием;</t>
  </si>
  <si>
    <t>N –общее  количество учащихся.</t>
  </si>
  <si>
    <t>78 &lt;= P &lt; = 100 -  10 баллов; 60&lt; = P &lt; 78  - 5 баллов; 60 &lt; P - 0 баллов.</t>
  </si>
  <si>
    <t>2.6. Доля учащихся, охваченных всеми формами  отдыха и оздоровления  в каникулярное время.</t>
  </si>
  <si>
    <t>По итогам учебного года:
 Р = 100 х Ni / N,   где
Р –% учащихся, охваченных всеми формами  отдыха и оздоровления  в каникулярное время;</t>
  </si>
  <si>
    <t xml:space="preserve"> Ni -количество учащихся, охваченных всеми формами  отдыха и оздоровления  в каникулярное время;</t>
  </si>
  <si>
    <t>88 &lt;= P &lt; = 100 -  10 баллов; 60&lt; = P &lt; 88  - 5 баллов; 60 &lt; P - 0 баллов.</t>
  </si>
  <si>
    <t>2.7. Доля трудоустроенных несовершеннолетних учащихся в возрасте от 14 до 18 лет от общей численности учащихся данной категории.</t>
  </si>
  <si>
    <t>По итогам учебного года:
 Р = 100 х Ni / N,   где
Р –% трудоустроенных несовершеннолетних учащихся в возрасте от 14 до 18 лет;</t>
  </si>
  <si>
    <t xml:space="preserve"> Ni -количество трудоустроенных несовершеннолетних учащихся в возрасте от 14 до 18 лет;</t>
  </si>
  <si>
    <t>N –общее количество учащихся в возрасте от 14 до 18 лет.</t>
  </si>
  <si>
    <t>27,5 &lt;= P &lt; = 100 -  10 баллов; 25&lt; = P &lt; 27,5  - 5 баллов; 10&lt; = P &lt; 25  - 2 балла; 10 &lt; P - 0 баллов.</t>
  </si>
  <si>
    <t>35 баллов</t>
  </si>
  <si>
    <t>3. Освоение образовательных программ</t>
  </si>
  <si>
    <t>3.1. Общеобразовательные учреждения</t>
  </si>
  <si>
    <t>3.1.1.Доля выпускников начальной школы, освоивших программу начального общего образования на базовом уровне по результатам комплексной итоговой работы.</t>
  </si>
  <si>
    <t>Р = 100 х Ni / N,   где
Р- % выпускников начальной школы, освоивших программу  начального общего образования на базовом уровне по результатам комплексной итоговой работы;</t>
  </si>
  <si>
    <t xml:space="preserve"> N - общее  количество выпускников начальной школы.</t>
  </si>
  <si>
    <t xml:space="preserve"> P  = 100 - 10 баллов; 90&lt; = P &lt; =100  - 5 баллов; 90 &lt; P - 0 баллов.</t>
  </si>
  <si>
    <t>3.1.2. Доля выпускников начальной школы, освоивших программу начального общего образования на повышенном уровне по результатам комплексной итоговой работы.</t>
  </si>
  <si>
    <t>Р = 100 х Ni / N,   где
Р- % выпускников, освоивших программу начального общего образования на повышенном уровне;</t>
  </si>
  <si>
    <t>P  = 50 -  10 баллов; 40&lt; = P &lt; =50  - 5 баллов; 40 &lt; P - 0 баллов.</t>
  </si>
  <si>
    <t>3.1.3. Доля учащихся 1-10 классов, успешно освоивших программы обучения.</t>
  </si>
  <si>
    <t>Р = 100 х Ni / N,   где
Р- % учащихся 1-10 классов, успешно освоивших программы обучения;</t>
  </si>
  <si>
    <t>Ni – количество учащихся 1-10 классов, успешно освоивших программы обучения;</t>
  </si>
  <si>
    <t xml:space="preserve"> N - общее  количество учащихся 1-10 классов</t>
  </si>
  <si>
    <t>P  = 100 -  10 баллов; 100 &lt; P - 0 баллов.</t>
  </si>
  <si>
    <t>3.1.4. Доля выпускников, получивших аттестаты о среднем общем образовании.</t>
  </si>
  <si>
    <t>Р = 100 х Ni / N,   где
Р- % выпускников, получивших аттестаты о среднем общем образовании;</t>
  </si>
  <si>
    <t>Ni – количество выпускников, получивших аттестаты о среднем общем образовании;</t>
  </si>
  <si>
    <t xml:space="preserve"> N - общее количество выпускников XI (XII) классов на конец учебного года.</t>
  </si>
  <si>
    <t>P  = 100 -  10 баллов; 95&lt; = P &lt;100  - 5 баллов; 95 &lt; P - 0 баллов.</t>
  </si>
  <si>
    <t>3.1.5. Доля выпускников XI (XII) классов, получивших аттестат о среднем общем образовании с отличием.</t>
  </si>
  <si>
    <t>Р = 100 х Ni / N,   где
Р- % выпускников XI (XII) классов, получивших аттестат о среднем общем образовании с отличием;</t>
  </si>
  <si>
    <t>Ni – количество выпускников XI (XII) классов, получивших аттестат о среднем общем образовании с отличием;</t>
  </si>
  <si>
    <t>P  =&gt; 10 -  5 баллов; 10&lt; P - 0 баллов.</t>
  </si>
  <si>
    <t>3.1.6. Доля выпускников 9-х классов, получивших аттестат об основном общем образовании с отличием.</t>
  </si>
  <si>
    <t>Ni –количество выпускников 9-х классов, получивших аттестат об основном общем образовании с отличием;</t>
  </si>
  <si>
    <t xml:space="preserve"> N - общее количество выпускников 9-х классов на конец учебного года.</t>
  </si>
  <si>
    <t>3.1.7. Государственная итоговая аттестация</t>
  </si>
  <si>
    <t>3.1.7.1. Доля выпускников, успешно сдавших ЕГЭ как по основным предметам так и по предметам по выбору.</t>
  </si>
  <si>
    <t>Р = 100 х Ni / N,   где
Р- % выпускников, успешно сдавших ЕГЭ как по основным предметам так и по предметам по выбору;</t>
  </si>
  <si>
    <t>Р = 100 х Ni / N,   где
Р- %  выпускников 9-х классов, получивших аттестат об основном общем образовании с отличием;</t>
  </si>
  <si>
    <t>Ni –количество выпускников, успешно сдавших ЕГЭ как по основным предметам так и по предметам по выбору;</t>
  </si>
  <si>
    <t xml:space="preserve"> N -общее  количество выпускников учреждения, сдававших ЕГЭ.</t>
  </si>
  <si>
    <t>78 &lt;= P &lt; = 100 -  20 баллов; 73 &lt; = P &lt; 78  -  10 баллов; 73 &lt; P - 0 баллов.</t>
  </si>
  <si>
    <t xml:space="preserve">3.1.7.2. Массовость достижения результатов (доля учащихся, набравших не менее 160 баллов по трем любым предметам  при сдаче Единого государственного экзамена). </t>
  </si>
  <si>
    <t>Р = 100 х Ni / N,   где
Р- доля выпускников, набравших не менее 160 баллов по трем любым предметам;</t>
  </si>
  <si>
    <t>Ni –количество учащихся, набравших  не менее 160 баллов по трем любым предметам;</t>
  </si>
  <si>
    <t xml:space="preserve"> N -количество учащихся, участвовавших в ЕГЭ.</t>
  </si>
  <si>
    <t xml:space="preserve">Р  больше либо равно 40%, но меньше либо равно 60% - 12 баллов;
Р больше  60 %, но меньше либо равно 80 % - 16 баллов;
Р  больше 80%,  но меньше либо равно  100% - 20 баллов.
</t>
  </si>
  <si>
    <t>3.1.7.3. Доля выпускников 9–х классов, получивших оценки «4» и «5»  по русскому языку и математике  по результатам государственной итоговой аттестации.</t>
  </si>
  <si>
    <t>Р = 100 х Ni / N,   где
Р- % выпускников 9–х классов, получивших оценки «4» и «5»  по математике  по результатам государственной итоговой аттестации;</t>
  </si>
  <si>
    <t>Ni –количество выпускников 9–х классов, получивших оценки «4» и «5»  по математике  по результатам государственной итоговой аттестации;</t>
  </si>
  <si>
    <t xml:space="preserve"> N -общее количество выпускников 9–х классов, участвовавших в государственной итоговой аттестации.</t>
  </si>
  <si>
    <t xml:space="preserve">0 &lt; P &lt; = 10 – 2 балла; 10 &lt; P &lt; = 20 – 4 балла; 20 &lt; P &lt; = 30 – 6 баллов;
30 &lt; P &lt; = 40 – 8 баллов; 40 &lt; P &lt; = 50 – 10 баллов; 50 &lt; P &lt; = 60 – 12 баллов; 60 &lt; P &lt; = 70 – 14 баллов; 70 &lt; P &lt; = 80 – 16 баллов; 80 &lt; P &lt; = 90 – 18 баллов; 90 &lt; P &lt; = 100 – 20 баллов.
</t>
  </si>
  <si>
    <t>3.1.8. Удельный вес численности  обучающихся в учреждении, которым предоставлена возможность обучаться в соответствии с основными современными требованиями федерального государственного образовательного стандарта (ФГОС), в общей численности обучающихся в учреждении.</t>
  </si>
  <si>
    <t>Р = 100 х Ni / N,   где
Р- % численности  обучающихся в учреждении, которым предоставлена возможность обучаться в соответствии с основными современными требованиями федерального государственного образовательного стандарта (ФГОС);</t>
  </si>
  <si>
    <t>Ni –численность  обучающихся в учреждении, которым предоставлена возможность обучаться в соответствии с основными современными требованиями федерального государственного образовательного стандарта (ФГОС);</t>
  </si>
  <si>
    <t xml:space="preserve"> N -общая численность обучающихся в учреждении.</t>
  </si>
  <si>
    <t xml:space="preserve">41 &lt;= P &lt; = 100 -  5 баллов; 31 &lt; = P &lt; 41   -  2 балла; 31 &lt; P – 0 баллов.
</t>
  </si>
  <si>
    <t>3.1.9. Вариативность направлений внеурочной деятельности в соответствии с требованиями ФГОС.</t>
  </si>
  <si>
    <t xml:space="preserve">1-2 направления –1балл;
3-4 направления – 3 балла;
5 и более направлений –5 баллов.
</t>
  </si>
  <si>
    <t>3.1.10. Реализация в общеобразовательном учреждении  адаптированных основных образовательных программ для детей-инвалидов, детей с ОВЗ, детей с умственной отсталостью и интеллектуальными нарушениями, а также  обучение по индивидуальному учебному плану.</t>
  </si>
  <si>
    <t xml:space="preserve">Наличие отдельных учащихся, которые обучаются в классе   с общеобразовательными программами – 2 балла;
 наличие одного класса для обучения по адаптированным образовательным программам – 6 баллов;
наличие более  одного класса для обучения по адаптированным образовательным программам – 10 баллов.
</t>
  </si>
  <si>
    <t>3.1.11. Количество учащихся, состоящих на учете в ПДН и КДН и ЗП Хорольского района.</t>
  </si>
  <si>
    <t xml:space="preserve">Отсутствие учащихся, состоящих на учете в ПДН и КДН и ЗП Хорольского района - 10 баллов;
От 1 до 7 человек, состоящих на учете  в ПДН и КДН и ЗП Хорольского района -5 баллов;
От 7 и больше человек, состоящих на учете  в ПДН и КДН и ЗП Хорольского района - 0 баллов.
</t>
  </si>
  <si>
    <t>3.1.12. Доля учащихся «группы риска», охваченных дополнительным образованием.</t>
  </si>
  <si>
    <t>Р = 100 х Ni / N,   где
Р- % учащихся «группы риска»,  охваченных дополнительным образованием;</t>
  </si>
  <si>
    <t>Ni –количество учащихся «группы риска»,  охваченных дополнительным образованием;</t>
  </si>
  <si>
    <t xml:space="preserve"> N -общее  количество учащихся «группы риска».</t>
  </si>
  <si>
    <t xml:space="preserve">50 &lt; P – 0 баллов; 60 &lt; = P &lt;  80 – 5 баллов; 80 &lt; = P &lt; =100 – 10 баллов. 
</t>
  </si>
  <si>
    <t>3.1.13. Доля часов внеурочной деятельности, отданных на ведение в учреждения дополнительного образования детей.</t>
  </si>
  <si>
    <t>Р = 100 х Ni / N,   где
Р- % часов внеурочной деятельности, отданных на ведение в учреждения дополнительного образования детей;</t>
  </si>
  <si>
    <t>Ni –количество часов внеурочной деятельности, отданных на ведение в учреждения дополнительного образования детей;</t>
  </si>
  <si>
    <t xml:space="preserve"> N -общее  количество часов внеурочной деятельности в ОУ.</t>
  </si>
  <si>
    <t xml:space="preserve"> 1 &lt; P – 0 баллов; 1 &lt; = P &lt;  30 – 5 баллов; 30&lt; = P &lt; =100 – 10 баллов.
</t>
  </si>
  <si>
    <t>3.1.14.  Качество оказания услуги «Электронный дневник. Электронный журнал».</t>
  </si>
  <si>
    <t xml:space="preserve">Больше либо равно 70%, но меньше либо равно 85% - 5 баллов
Больше 85%,  но меньше либо равно  90% - 8 баллов
Больше  90%,   но меньше либо равно 100% -10 баллов
</t>
  </si>
  <si>
    <t>Всего баллов по пункту 3.1.</t>
  </si>
  <si>
    <t>180 баллов</t>
  </si>
  <si>
    <t>4. Поддержка одаренных обучающихся и воспитанников</t>
  </si>
  <si>
    <t>4.1. Общеобразовательные учреждения</t>
  </si>
  <si>
    <t>4.1.1. Доля учащихся 8-11 классов, принявших участие в муниципальном этапе Всероссийской олимпиады школьников.</t>
  </si>
  <si>
    <t>Р = 100 х Ni / N,   где
Р –% учащихся 8-11 классов, принявших участие в муниципальном этапе  Всероссийской олимпиады школьников;</t>
  </si>
  <si>
    <t>Ni – количество учащихся 8-11 классов, принявших участие в муниципальном этапе  Всероссийской олимпиады школьников;</t>
  </si>
  <si>
    <t>N –общая численность учащихся 8-11 классов.</t>
  </si>
  <si>
    <t xml:space="preserve"> 15 &lt;= P &lt; = 50 -  5 баллов; 10 &lt; = P &lt; 15  -  3 балла; 5 &lt; = P &lt; 10 - 1 балл; 5 &lt; P - 0 баллов.</t>
  </si>
  <si>
    <t>4.1.2. Доля учащихся 8-11 классов, ставших победителями и призерами муниципального этапа Всероссийской олимпиады школьников.</t>
  </si>
  <si>
    <t>Р = 100 х Ni / N,   где
Р –% призовых мест муниципального этапа Всероссийской олимпиады школьников;</t>
  </si>
  <si>
    <t>N –количество участников муниципального этапа Всероссийской олимпиады школьников.</t>
  </si>
  <si>
    <t>15 &lt;= P &lt; = 100 - 10 баллов; 10 &lt; = P &lt; 15  -  7 баллов; 5 &lt; = P &lt; 10 - 4 балла; 5 &lt; P - 0 баллов.</t>
  </si>
  <si>
    <t>4.1.3. Количество учащихся 8-11 классов, принявших участие в региональном и заключительном этапах  Всероссийской олимпиады школьников.</t>
  </si>
  <si>
    <t>15 &lt;= P &lt; = 50 -  10 баллов; 10 &lt; = P &lt; 15   -  7 баллов; 5 &lt; = P &lt; 10 - 4 балла; 5 &lt; P - 0 баллов.</t>
  </si>
  <si>
    <t>4.1.4. Количество учащихся 8-11 классов, ставших победителями и призерами регионального и (или) заключительного этапов Всероссийской олимпиады школьников.</t>
  </si>
  <si>
    <t>4.1.5. Доля учащихся, участвующих на муниципальном уровне в конкурсах научно-исследовательской и проектной направленности.</t>
  </si>
  <si>
    <t>Р = 100 х Ni / N,   где
Р – % учащихся, участвующих на муниципальном уровне в конкурсах научно-исследовательской и проектной направленности;</t>
  </si>
  <si>
    <t>Ni –количество учащихся, участвующих на муниципальном уровне в конкурсах научно-исследовательской и проектной направленности учащихся;</t>
  </si>
  <si>
    <t>N – общее количество учащихся.</t>
  </si>
  <si>
    <t xml:space="preserve">1 &lt;= P &lt; = 5 -  3 балла; 5 &lt; P &lt;= 10   -  6 баллов; 10 &lt; P &lt; 100 - 10 баллов; </t>
  </si>
  <si>
    <t>4.1.6. Доля учащихся, ставших победителями и призерами муниципальных конкурсов научно-исследовательской и проектной направленности.</t>
  </si>
  <si>
    <t>N–  общее количество участников из данного учреждения</t>
  </si>
  <si>
    <t xml:space="preserve">10 &lt;= P &lt;  50 -  5 баллов; 50 &lt;= P &lt;= 100   -  10 баллов. </t>
  </si>
  <si>
    <t>4.1.7. Доля учащихся, участвующих на региональном уровне и выше в конкурсах научно-исследовательской и проектной направленности.</t>
  </si>
  <si>
    <t>Р = 100 х Ni / N,   где
Р – % учащихся, участвующих на региональном уровне и выше в конкурсах научно-исследовательской и проектной направленности;</t>
  </si>
  <si>
    <t>Ni – количество учащихся, участвующих на региональном уровне и выше в конкурсах научно-исследовательской и проектной направленности;</t>
  </si>
  <si>
    <t>N– из данного учреждения общее количество участников на региональном уровне и выше в конкурсах научно-исследовательской и проектной направленности.</t>
  </si>
  <si>
    <t xml:space="preserve">  P &lt;  50 -  3 балла; 50 &lt;= P &lt;= 100   -  5 баллов.</t>
  </si>
  <si>
    <t>4.1.8. Количество учащихся, ставших победителями и призерами региональных и выше конкурсов научно-исследовательской и проектной направленности.</t>
  </si>
  <si>
    <t>По 3 балла за каждого победителя (призера) конкурса научно-исследовательской или проектной направленности регионального и выше уровня.</t>
  </si>
  <si>
    <t>4.1.9. Доля учащихся, участвующих в муниципальных, краевых, всероссийских творческих конкурсах.</t>
  </si>
  <si>
    <t>4.1.10. наличие учащихся, ставших победителями и призерами муниципальных, краевых, всероссийских творческих конкурсов.</t>
  </si>
  <si>
    <t xml:space="preserve">0,5 баллов за каждого победителя (призера) муниципальных, краевых, всероссийских творческих конкурсов, но не более 25 баллов. </t>
  </si>
  <si>
    <t>25 баллов</t>
  </si>
  <si>
    <t>4.1.11. Доля учащихся, участвующих в муниципальных, краевых, всероссийских спортивных соревнованиях.</t>
  </si>
  <si>
    <t xml:space="preserve"> Доля учащихся, участвующих в муниципальных, краевых, всероссийских спортивных соревнованиях.%
</t>
  </si>
  <si>
    <t>Количество учащихся, участвующих в муниципальных, краевых, всероссийских спортивных  соревнованиях</t>
  </si>
  <si>
    <t xml:space="preserve">Общая численность учащихся.
</t>
  </si>
  <si>
    <t>5 баллов за каждые 10% учащихся, участвующих в муниципальных, краевых, всероссийских спортивных  соревнованиях, но не более 15 баллов.</t>
  </si>
  <si>
    <t>Количество победителей (призеров) конкурса научно-исследовательской или проектной направленности регионального и выше уровня.</t>
  </si>
  <si>
    <t>5 баллов за каждые 10% учащихся, участвовавших в муниципальных, краевых, всероссийских творческих конкурсах, но не более 15 баллов.</t>
  </si>
  <si>
    <t>Количество учащихся, участвующих в муниципальных, краевых, всероссийских творческих конкурсах</t>
  </si>
  <si>
    <t xml:space="preserve">Общая численность учащихся
</t>
  </si>
  <si>
    <t>Доля учащихся, участвующих в муниципальных, краевых, всероссийских творческих конкурсах.%</t>
  </si>
  <si>
    <t>Количество победителей (призеров) муниципальных, краевых, всероссийских творческих конкурсов</t>
  </si>
  <si>
    <t>4.1.12. Наличие призеров и победителей муниципальных, краевых, всероссийских спортивных соревнований.</t>
  </si>
  <si>
    <t>4.1.13. Наличие учащихся, получивших премии Главы района.</t>
  </si>
  <si>
    <t>1 балл за каждого учащегося, получившего премию Главы района, но не более 15 баллов.</t>
  </si>
  <si>
    <t xml:space="preserve">Количество победителей и призеров регионального и (или) заключительного этапов Всероссийской олимпиады школьников
</t>
  </si>
  <si>
    <t>185 баллов</t>
  </si>
  <si>
    <t>5. Кадровое обеспечение (дошкольные образовательные учреждения, общеобразовательные учреждения, 
учреждения дополнительного образования детей)</t>
  </si>
  <si>
    <t>5.1. Доля административно-управленческих  работников, соответствующих требованиям ЕКС.</t>
  </si>
  <si>
    <t>Р = 100 х Ni / N,   где
Р – доля административно-управленческих  работников, соответствующих требованиям ЕКС;</t>
  </si>
  <si>
    <t xml:space="preserve">Ni –доля административно-управленческих  работников, соответствующих требованиям ЕКС; </t>
  </si>
  <si>
    <t>N – общее количество  административно-управленческих  работников;</t>
  </si>
  <si>
    <t>P &lt;  50 -  0 балла; 50 &lt;= P &lt; 80   -  5 баллов; 80 &lt;= P &lt;= 100   -  10 баллов.</t>
  </si>
  <si>
    <t>5.2. Доля руководителей и заместителей руководителя, повысивших квалификацию в области менеджмента.</t>
  </si>
  <si>
    <t>Р = 100 х Ni / N,   где
Р – доля руководителей и заместителей руководителя, повысивших квалификацию в области менеджмента;</t>
  </si>
  <si>
    <t>Ni – доля руководителей и заместителей руководителя, повысивших квалификацию в области менеджмента;</t>
  </si>
  <si>
    <t>N – общее количество  руководителей и заместителей руководителя</t>
  </si>
  <si>
    <t xml:space="preserve"> P &lt;  50 -  0 балла; 50 &lt;= P &lt; 80   -  5 баллов; 80 &lt;= P &lt;= 100   -  10 баллов.</t>
  </si>
  <si>
    <t>5.3. Доля руководителей и заместителей руководителя, получивших диплом о втором высшем образовании, прошедших переподготовку.</t>
  </si>
  <si>
    <t xml:space="preserve"> Р = 100 х Ni / N,   где
Р – доля руководителей и заместителей руководителя, получивших диплом о втором высшем образовании, прошедших переподготовку </t>
  </si>
  <si>
    <t>Ni –доля руководителей и заместителей руководителя, получивших диплом о втором высшем образовании, прошедших переподготовку;</t>
  </si>
  <si>
    <t>N – общее количество  руководителей и заместителей руководителя.</t>
  </si>
  <si>
    <t>5.4. Доля педагогических работников, соответствующих требованиям ЕКС.</t>
  </si>
  <si>
    <t>Р = 100 х Ni / N,   где
Р –доля педагогических  работников, соответствующих требованиям ЕКС;</t>
  </si>
  <si>
    <t>Ni – доля педагогических работников, соответствующих требованиям ЕКС ;</t>
  </si>
  <si>
    <t>N – общее количество педагогических работников.</t>
  </si>
  <si>
    <t xml:space="preserve"> P &lt;  50 -  0 баллов; 50 &lt;= P &lt; 80 -  5 баллов;
 80 &lt;= P &lt;=100   -  10 баллов.
</t>
  </si>
  <si>
    <t>5.5. Доля педагогических работников, имеющих высшее профессиональное образование.</t>
  </si>
  <si>
    <t>Р = 100 х Ni / N,   где
Р –доля педагогических  работников, имеющих высшее профессиональное образование;</t>
  </si>
  <si>
    <t>Ni – доля педагогических работников, имеющих высшее профессиональное образование.</t>
  </si>
  <si>
    <t>N – общее количество  педагогических  работников</t>
  </si>
  <si>
    <t xml:space="preserve">P &lt;  50 -  0 баллов; 50 &lt;= P &lt; 90   -  5 баллов; 90 &lt;= P &lt;=100   -  10 баллов.
</t>
  </si>
  <si>
    <t>5.6. Доля педагогических работников, прошедших обучение по дополнительным образовательным программам.</t>
  </si>
  <si>
    <t>Р = 100 х Ni / N,   где
Р – доля педагогических  работников, прошедших обучение по дополнительным образовательным программам;</t>
  </si>
  <si>
    <t>Ni – доля педагогических  работников, прошедших обучение по дополнительным образовательным программам;</t>
  </si>
  <si>
    <t>N – общее количество  педагогических  работников.</t>
  </si>
  <si>
    <t xml:space="preserve">10 &lt;= P &lt; 15 -  2 балла; 15 &lt;= P &lt;20   -  5 баллов; 20 &lt;= P &lt;= 100 – 10 баллов.
</t>
  </si>
  <si>
    <t>5.7. Доля педагогических работников, прошедших курсы повышения квалификации и профессиональную переподготовку.</t>
  </si>
  <si>
    <t xml:space="preserve">Р = 100 х Ni / N,   где
Р – доля педагогических работников, прошедших курсы повышения квалификации и профессиональную переподготовку; </t>
  </si>
  <si>
    <t xml:space="preserve">10 &lt;= P &lt; 15 -  2 балла;    15 &lt;= P &lt;20-5 баллов; 20 &lt;= P &lt;= 100 - 10 баллов.
</t>
  </si>
  <si>
    <t>5.8. Доля педагогических работников, аттестованных на высшую и первую квалификационные категории.</t>
  </si>
  <si>
    <t>Р = 100 х Ni / N,   где
Р – доля педагогических работников, аттестованных на высшую и первую квалификационные категории;</t>
  </si>
  <si>
    <t>Ni – доля педагогических работников, аттестованных на высшую и первую квалификационные категории;</t>
  </si>
  <si>
    <t xml:space="preserve"> P &lt;  80 -  0 баллов; 80 &lt;= P &lt; 90   -  5 баллов; 90 &lt;= P &lt;=100   -  10 баллов.</t>
  </si>
  <si>
    <t>5.9. Доля педагогических работников, ведущих предметы по специальности (укомплектованность кадрами).</t>
  </si>
  <si>
    <t>Р = 100 х Ni / N,   где
Р – доля педагогических работников, ведущих предметы по специальности (укомплектованность кадрами);</t>
  </si>
  <si>
    <t>Ni –доля педагогических работников, ведущих предметы по специальности (укомплектованность кадрами);</t>
  </si>
  <si>
    <t>P &lt;  80 -  0 баллов; 80 &lt;= P &lt; 90 -  5 баллов; 90 &lt;= P &lt;=100   -  10 баллов.</t>
  </si>
  <si>
    <t>5.10. Наличие победителей и призеров среди педагогических работников в конкурсах профессионального мастерства на муниципальном уровне.</t>
  </si>
  <si>
    <t>0,5 баллов за каждого победителя (призера)  спортивных, творческих конкурсов, но не более 15 баллов.</t>
  </si>
  <si>
    <t>Количествопобедителей и призеров среди педагогических работников в конкурсах профессионального мастерства на муниципальном уровне.</t>
  </si>
  <si>
    <t>5.11. Наличие победителей и призеров среди педагогических работников в конкурсах профессионального мастерства на региональном и выше уровнях.</t>
  </si>
  <si>
    <t>1 балл за каждого победителя ( призера)  спортивных, творческих конкурсов, но не более 15 баллов.</t>
  </si>
  <si>
    <t xml:space="preserve">Количество учащихся, состоящих на учете в ПДН и КДН и ЗП Хорольского района.
</t>
  </si>
  <si>
    <t>P &lt;  50 -  0 баллов; 50 &lt;= P &lt; 80   -  5 баллов 80 &lt;= P &lt;= 100   -  10 баллов.</t>
  </si>
  <si>
    <t>120 баллов</t>
  </si>
  <si>
    <t>6. 6. Финансово-экономическая деятельность</t>
  </si>
  <si>
    <t>6.1. Доля суммы изменений в показатели бюджетной сметы (за исключением внесения изменений в решение о бюджете Хорольского муниципального района).</t>
  </si>
  <si>
    <t xml:space="preserve">По итогам календарного года
P=100% x Si/b, где 
</t>
  </si>
  <si>
    <t>Si- сумма положительных изменений   бюджетной сметы и лимитов бюджетных обязательств в течении отчетного периода;</t>
  </si>
  <si>
    <t xml:space="preserve">b- объем бюджетных ассигнований согласно бюджетной сметы с учетом внесенных в нее изменений по состоянию на конец отчетного периода (данные строки «Расходы бюджета – всего графы 4 формы  0503127, входящей в состав годовой бюджетной отчетности).  </t>
  </si>
  <si>
    <t>P = 0    10 –баллов; 0 &lt; P &lt; = 4   8 баллов; 4 &lt; P &lt; =8   -  6 баллов; 8 &lt; P &lt; =12  - 4 балла;12 &lt; P &lt; = 15        - 2 балла;        Р &gt; 15           - 0 баллов.</t>
  </si>
  <si>
    <t>6.2. Доля неисполненных на конец отчетного финансового года бюджетных ассигнований.</t>
  </si>
  <si>
    <t>Р = 100% х ( b –E) / b,   где</t>
  </si>
  <si>
    <t>b – объем бюджетных ассигнований учреждению в отчетном финансовом году согласно бюджетной сметы  с учетом внесенных в нее изменений</t>
  </si>
  <si>
    <t>Е – кассовое исполнение расходов учреждением в отчетном финансовом году</t>
  </si>
  <si>
    <t xml:space="preserve">Р = 0%       - 10 баллов; 0% &lt;   P &lt; = 2,5% - 8 баллов; 2,5% &lt;  P &lt; = 5% - 6 баллов; 5% &lt;  P &lt; = 7,5% - 4 балла; 7,5%&lt;  P &lt; = 10%  - 2 балла;            Р  &gt;  10%        - 0 баллов. </t>
  </si>
  <si>
    <t>6.3. Наличие кредиторской задолженности (по расчетам с поставщиками и подрядчиками).</t>
  </si>
  <si>
    <t>Р = 100% х К / Е,   где</t>
  </si>
  <si>
    <t xml:space="preserve">P &lt;  = 1%         - 10 баллов;    1% &lt;  P  &lt; = 2%         - 8 баллов;     2% &lt;  P  &lt; = 3%         - 6 баллов;     3% &lt;  P  &lt; = 4%         - 4 балла;     4% &lt;  P  &lt; = 5%          - 2 балла;     P  &gt;  5%           - 0 баллов.    </t>
  </si>
  <si>
    <t>6.4. Эффективность управления дебиторской задолженностью.</t>
  </si>
  <si>
    <t>Р &lt; = 0          - 10 баллов; Р &gt; 0                       - 0 баллов.</t>
  </si>
  <si>
    <t>6.5 Отклонение фактического поступления доходов от иной приносящей доход деятельности к плану доходов от приносящей доход деятельности.</t>
  </si>
  <si>
    <t>P = (Rf /Rp х100%) – 100%</t>
  </si>
  <si>
    <t xml:space="preserve">Rf – фактическое поступление доходов в финансовом году </t>
  </si>
  <si>
    <t xml:space="preserve">При перевыполнении плана по доходам:
P&lt; = 5% - 10 баллов; 5% &lt;P&lt;10%-  8 баллов; 10% &lt; =P&lt;15%- 6 баллов; P=15% – 4 балла; P&gt;15% - 2 балла; 
При невыполнении плана по доходам:
P&lt; = 5% - 2 балла; P&gt;5% - 0 баллов.
</t>
  </si>
  <si>
    <t>6.6. Представление в составе годовой бюджетной отчет-ности таблиц сведений, об основных направлениях дея-тельности (таблица №1), о мерах по повышению эффек-тивности расходования бюджетных средств (таблица №2), об исполнении текстовых статей закона (решения) о бюджете (таблица №3), об особенностях ведения бюджет-ного учета (таблица №4), о результатах мероприятий внутреннего контроля (таблица №5), о проведении инвентаризаций (таблица №6), о результатах внешних контрольных мероприятий (таблица №7).</t>
  </si>
  <si>
    <t xml:space="preserve">Если таблицы корректно заполнены и предоставлены – 10  баллов;
Если таблицы не заполнены/не корректно заполнены/не предоставлены – 0 баллов.
</t>
  </si>
  <si>
    <t xml:space="preserve">Р = 100% х ( Nk – Nn) / Nk, </t>
  </si>
  <si>
    <t>Nk – количество нарушений, выявленных в ходе внешних контрольных мероприятий, по состоянию на 1 января отчетного года, определяемое в соответствии с таблицей «Сведения о результатах внешних  контрольных мероприятий», заполненной по форме, утвержденной Инструкцией о составлении и представлении годовой, квартальной отчетности об исполнении бюджетов бюджетной системы РФ, утвержденную приказом Минфина РФ от 28.10.2012 №191-н; 
Приказ Минфина РФ от 25.03.2011 №33н «Об утверждении Инструкции о порядке составления, представления годовой, квартальной бухгалтерской отчетности государственных (муниципальных) бюджетных и автономных учреждений»;</t>
  </si>
  <si>
    <t>Nn – количество нарушений, выявленных в ходе внешних контрольных мероприятий, по состоянию на 1 января года, следующего за отчетным с таблицей «Сведения о результатах внешних контрольных мероприятий», заполненной по форме, утвержденной Инструкцией о составлении и представлении годовой, квартальной отчетности об исполнении бюджетов бюджетной системы РФ, утвержденную приказом Минфина РФ от 28.10.2012 №191-н; 
Приказ Минфина РФ от 25.03.2011 №33н «Об утверждении Инструкции о порядке составления, представления годовой, квартальной бухгалтерской отчетности государственных (муниципальных) бюджетных и автономных учреждений».</t>
  </si>
  <si>
    <t xml:space="preserve">Отсутствие нарушений  - 10 баллов;                                                                                 Р &gt; = 50%  -  8 баллов; 30% &lt; = Р &lt; 50%     -  6 баллов;    0% &lt;   Р &lt;  30%     - 4 балла;    Р = 0%        - 2 балла; Р &lt; 0%        - 0 баллов. </t>
  </si>
  <si>
    <t>6.8. Отсутствие либо наличие недостач и хищений, денежных средств и материальных ценностей.</t>
  </si>
  <si>
    <t xml:space="preserve">Отсутствие недостач и хищений денежных средств и материальных ценностей у учреждения в отчетном финансовом году – 10 баллов;
наличие недостач и хищений денежных средств и материальных ценностей у учреждения в отчетном финансовом году  -    0 баллов.
</t>
  </si>
  <si>
    <t>6.9. Исполнение учреждением муниципального задания на оказание муниципальных услуг (выполнение работ).</t>
  </si>
  <si>
    <t>Р =100%* Аi/A, где:</t>
  </si>
  <si>
    <t>Аi – количество исполненных в полном объеме показателей  муниципального задания;</t>
  </si>
  <si>
    <t>А – общее количество  показателей  муниципального задания;</t>
  </si>
  <si>
    <t>Р &lt; 75  - 0 баллов; 75=&lt; Р &lt; 100 – 6 баллов; Р= 100           -  10 баллов.</t>
  </si>
  <si>
    <t>Всего баллов по пункту 6.</t>
  </si>
  <si>
    <t>7. Соответствие требованиям стандартов и запросу потребителя</t>
  </si>
  <si>
    <t>7.1. Функционирование системы государственно-общественного управления (управляющий совет, Совет ОО, Попечительский совет со статусом юридического лица, Попечительский совет без статуса юридического лица, Благотворительный фонд, Родительский комитет, Совет отцов (матерей), общешкольное собрание, Сельская конференция, Поселенческая родительская организация, Ассоциация выпускников ОО).</t>
  </si>
  <si>
    <t>Р – количество общественных организаций, участвующих в государственно – общественном управлении учреждением.</t>
  </si>
  <si>
    <t>Р = 0 – 0 баллов; Р = 1 – 1 балл; Р = 2  – 2 балла;  Р = 3 – 3 балла; Р = 4 – 4 балла; Р = 5 – 5 баллов; Р = 6 – 6 баллов; Р = 7 – 7 баллов; Р = 8 – 8 баллов; Р = 9 – 9 баллов; Р &gt; 9 – 10 баллов.</t>
  </si>
  <si>
    <t>7.2. Доля потребителей, удовлетворенных качеством предоставляемых муниципальных услуг.</t>
  </si>
  <si>
    <t>Р = 100% х Ni / N,   где
Р – % потребителей, удовлетворенных качеством предоставляемых муниципальных услуг;</t>
  </si>
  <si>
    <t>Ni – количество анкет с ответом потребителей, удовлетворенных качеством предоставляемых муниципальных услуг;</t>
  </si>
  <si>
    <t>N – общее количество анкет с ответами на вопрос о качестве предоставляемых муниципальных услуг.</t>
  </si>
  <si>
    <t>65 &lt;= P &lt; = 100 - 10 баллов; 55 &lt; = P &lt; 65   -  4 балла; 55 &lt; P – 0 баллов</t>
  </si>
  <si>
    <t>Всего баллов по пункту 7.</t>
  </si>
  <si>
    <t>20 
баллов</t>
  </si>
  <si>
    <t>8. Сетевые характеристики</t>
  </si>
  <si>
    <t>8.5. Доля детей и молодежи, которым доступно образование в соответствии с современными стандартами от общего количества детей и молодежи.</t>
  </si>
  <si>
    <t xml:space="preserve">Р = 100% х Ni / N,   где
Р – % детей и молодежи, которым доступно образование в соответствии с современными стандартами;
</t>
  </si>
  <si>
    <t xml:space="preserve">Ni- количество детей и молодежи, которым доступно образование в соответствии с современными стандартами;
</t>
  </si>
  <si>
    <t>P = 100  - 10 баллов;  P &lt; 100 – 0 баллов.</t>
  </si>
  <si>
    <t>Всего баллов по пункту 2.</t>
  </si>
  <si>
    <t>90 
баллов</t>
  </si>
  <si>
    <t>7,5</t>
  </si>
  <si>
    <r>
      <t xml:space="preserve">1.5.Доля дней, пропущенных по болезни обучающимися (воспитанниками).        </t>
    </r>
    <r>
      <rPr>
        <b/>
        <sz val="18"/>
        <color indexed="8"/>
        <rFont val="Times New Roman"/>
        <family val="1"/>
      </rPr>
      <t xml:space="preserve"> Кол-во уроков / на 6 / на кол-во детей</t>
    </r>
  </si>
  <si>
    <t>P &lt; 10-  10 баллов; Р= 10 – 5 баллов; P &gt; 10 - 0 баллов.</t>
  </si>
  <si>
    <t>Р = 100 х Ni / N,   где
Р – % учащихся 8-11 классов, принявших участие в региональном этапе  Всероссийской олимпиады школьников;</t>
  </si>
  <si>
    <t>Ni – количество учащихся 8-11 классов, принявших участие в региональном этапе  Всероссийской олимпиады школьников;</t>
  </si>
  <si>
    <t>N –численность учащихся 8-11 классов победивших в региональном этапе Всероссийской олимпиады школьников.</t>
  </si>
  <si>
    <t>6.7. Динамика нарушений, выявленных в ходе внешних контрольных мероприятий.</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</si>
</sst>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0">
    <font>
      <sz val="11"/>
      <color theme="1"/>
      <name val="Calibri"/>
      <family val="2"/>
    </font>
    <font>
      <sz val="11"/>
      <color indexed="8"/>
      <name val="Calibri"/>
      <family val="2"/>
    </font>
    <font>
      <sz val="18"/>
      <color indexed="8"/>
      <name val="Calibri"/>
      <family val="2"/>
    </font>
    <font>
      <b/>
      <sz val="18"/>
      <color indexed="8"/>
      <name val="Times New Roman"/>
      <family val="1"/>
    </font>
    <font>
      <sz val="18"/>
      <name val="Times New Roman"/>
      <family val="1"/>
    </font>
    <font>
      <sz val="1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8"/>
      <color indexed="8"/>
      <name val="Times New Roman"/>
      <family val="1"/>
    </font>
    <font>
      <b/>
      <sz val="18"/>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8"/>
      <color rgb="FF000000"/>
      <name val="Times New Roman"/>
      <family val="1"/>
    </font>
    <font>
      <sz val="18"/>
      <color theme="1"/>
      <name val="Calibri"/>
      <family val="2"/>
    </font>
    <font>
      <b/>
      <sz val="18"/>
      <color rgb="FF000000"/>
      <name val="Times New Roman"/>
      <family val="1"/>
    </font>
    <font>
      <sz val="18"/>
      <color theme="1"/>
      <name val="Times New Roman"/>
      <family val="1"/>
    </font>
    <font>
      <b/>
      <sz val="18"/>
      <color theme="1"/>
      <name val="Calibri"/>
      <family val="2"/>
    </font>
    <font>
      <b/>
      <sz val="18"/>
      <color rgb="FF000000"/>
      <name val="Calibri"/>
      <family val="2"/>
    </font>
    <font>
      <b/>
      <sz val="2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rgb="FF00FF00"/>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thin"/>
      <right style="thin"/>
      <top style="thin"/>
      <bottom style="medium"/>
    </border>
    <border>
      <left style="medium"/>
      <right style="thin"/>
      <top/>
      <bottom style="medium"/>
    </border>
    <border>
      <left style="thin"/>
      <right style="thin"/>
      <top/>
      <bottom style="medium"/>
    </border>
    <border>
      <left style="thin"/>
      <right style="medium"/>
      <top style="thin"/>
      <bottom style="medium"/>
    </border>
    <border>
      <left style="thin"/>
      <right style="thin"/>
      <top/>
      <bottom/>
    </border>
    <border>
      <left style="thin"/>
      <right style="thin"/>
      <top style="medium"/>
      <bottom style="medium"/>
    </border>
    <border>
      <left style="medium"/>
      <right style="thin"/>
      <top style="medium"/>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style="thin"/>
      <top style="medium"/>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style="thin"/>
      <top style="thin"/>
      <bottom/>
    </border>
    <border>
      <left style="thin"/>
      <right style="thin"/>
      <top style="medium"/>
      <bottom/>
    </border>
    <border>
      <left style="medium"/>
      <right style="thin"/>
      <top style="medium"/>
      <bottom/>
    </border>
    <border>
      <left/>
      <right style="thin"/>
      <top/>
      <bottom/>
    </border>
    <border>
      <left style="thin"/>
      <right/>
      <top style="medium"/>
      <bottom/>
    </border>
    <border>
      <left/>
      <right/>
      <top style="medium"/>
      <bottom/>
    </border>
    <border>
      <left style="thin"/>
      <right/>
      <top style="thin"/>
      <bottom style="medium"/>
    </border>
    <border>
      <left/>
      <right style="thin"/>
      <top style="thin"/>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medium"/>
      <bottom/>
    </border>
    <border>
      <left style="medium"/>
      <right/>
      <top style="medium"/>
      <bottom/>
    </border>
    <border>
      <left/>
      <right style="medium"/>
      <top style="medium"/>
      <bottom/>
    </border>
    <border>
      <left style="thin"/>
      <right style="medium"/>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82">
    <xf numFmtId="0" fontId="0" fillId="0" borderId="0" xfId="0" applyFont="1" applyAlignment="1">
      <alignment/>
    </xf>
    <xf numFmtId="0" fontId="0" fillId="33" borderId="0" xfId="0" applyFill="1" applyAlignment="1">
      <alignment/>
    </xf>
    <xf numFmtId="0" fontId="42" fillId="0" borderId="0" xfId="0" applyFont="1" applyAlignment="1">
      <alignment/>
    </xf>
    <xf numFmtId="0" fontId="43" fillId="33" borderId="10" xfId="0" applyFont="1" applyFill="1" applyBorder="1" applyAlignment="1">
      <alignment vertical="top" textRotation="90" wrapText="1"/>
    </xf>
    <xf numFmtId="2" fontId="44" fillId="34" borderId="11" xfId="0" applyNumberFormat="1" applyFont="1" applyFill="1" applyBorder="1" applyAlignment="1">
      <alignment/>
    </xf>
    <xf numFmtId="0" fontId="44" fillId="33" borderId="12" xfId="0" applyFont="1" applyFill="1" applyBorder="1" applyAlignment="1">
      <alignment/>
    </xf>
    <xf numFmtId="0" fontId="44" fillId="33" borderId="13" xfId="0" applyFont="1" applyFill="1" applyBorder="1" applyAlignment="1">
      <alignment/>
    </xf>
    <xf numFmtId="2" fontId="44" fillId="33" borderId="13" xfId="0" applyNumberFormat="1" applyFont="1" applyFill="1" applyBorder="1" applyAlignment="1">
      <alignment/>
    </xf>
    <xf numFmtId="2" fontId="44" fillId="34" borderId="12" xfId="0" applyNumberFormat="1" applyFont="1" applyFill="1" applyBorder="1" applyAlignment="1">
      <alignment/>
    </xf>
    <xf numFmtId="0" fontId="44" fillId="34" borderId="12" xfId="0" applyFont="1" applyFill="1" applyBorder="1" applyAlignment="1">
      <alignment/>
    </xf>
    <xf numFmtId="2" fontId="44" fillId="34" borderId="13" xfId="0" applyNumberFormat="1" applyFont="1" applyFill="1" applyBorder="1" applyAlignment="1">
      <alignment/>
    </xf>
    <xf numFmtId="0" fontId="43" fillId="33" borderId="12" xfId="0" applyFont="1" applyFill="1" applyBorder="1" applyAlignment="1">
      <alignment horizontal="justify" vertical="top" wrapText="1"/>
    </xf>
    <xf numFmtId="0" fontId="43" fillId="33" borderId="14" xfId="0" applyFont="1" applyFill="1" applyBorder="1" applyAlignment="1">
      <alignment vertical="top" wrapText="1"/>
    </xf>
    <xf numFmtId="0" fontId="44" fillId="33" borderId="14" xfId="0" applyFont="1" applyFill="1" applyBorder="1" applyAlignment="1">
      <alignment/>
    </xf>
    <xf numFmtId="2" fontId="44" fillId="33" borderId="15" xfId="0" applyNumberFormat="1" applyFont="1" applyFill="1" applyBorder="1" applyAlignment="1">
      <alignment/>
    </xf>
    <xf numFmtId="2" fontId="44" fillId="34" borderId="16" xfId="0" applyNumberFormat="1" applyFont="1" applyFill="1" applyBorder="1" applyAlignment="1">
      <alignment/>
    </xf>
    <xf numFmtId="2" fontId="44" fillId="34" borderId="17" xfId="0" applyNumberFormat="1" applyFont="1" applyFill="1" applyBorder="1" applyAlignment="1">
      <alignment/>
    </xf>
    <xf numFmtId="1" fontId="44" fillId="33" borderId="13" xfId="0" applyNumberFormat="1" applyFont="1" applyFill="1" applyBorder="1" applyAlignment="1">
      <alignment/>
    </xf>
    <xf numFmtId="0" fontId="44" fillId="33" borderId="18" xfId="0" applyFont="1" applyFill="1" applyBorder="1" applyAlignment="1">
      <alignment/>
    </xf>
    <xf numFmtId="0" fontId="43" fillId="33" borderId="19" xfId="0" applyFont="1" applyFill="1" applyBorder="1" applyAlignment="1">
      <alignment vertical="top" wrapText="1"/>
    </xf>
    <xf numFmtId="0" fontId="43" fillId="33" borderId="20" xfId="0" applyFont="1" applyFill="1" applyBorder="1" applyAlignment="1">
      <alignment vertical="top" wrapText="1"/>
    </xf>
    <xf numFmtId="0" fontId="45" fillId="33" borderId="14" xfId="0" applyFont="1" applyFill="1" applyBorder="1" applyAlignment="1">
      <alignment vertical="top" wrapText="1"/>
    </xf>
    <xf numFmtId="2" fontId="44" fillId="34" borderId="18" xfId="0" applyNumberFormat="1" applyFont="1" applyFill="1" applyBorder="1" applyAlignment="1">
      <alignment/>
    </xf>
    <xf numFmtId="2" fontId="44" fillId="34" borderId="21" xfId="0" applyNumberFormat="1" applyFont="1" applyFill="1" applyBorder="1" applyAlignment="1">
      <alignment/>
    </xf>
    <xf numFmtId="0" fontId="5" fillId="33" borderId="12" xfId="0" applyFont="1" applyFill="1" applyBorder="1" applyAlignment="1">
      <alignment/>
    </xf>
    <xf numFmtId="0" fontId="43" fillId="33" borderId="18" xfId="0" applyFont="1" applyFill="1" applyBorder="1" applyAlignment="1">
      <alignment horizontal="justify" vertical="top" wrapText="1"/>
    </xf>
    <xf numFmtId="0" fontId="43" fillId="33" borderId="11" xfId="0" applyFont="1" applyFill="1" applyBorder="1" applyAlignment="1">
      <alignment horizontal="justify" vertical="top" wrapText="1"/>
    </xf>
    <xf numFmtId="0" fontId="44" fillId="33" borderId="11" xfId="0" applyFont="1" applyFill="1" applyBorder="1" applyAlignment="1">
      <alignment/>
    </xf>
    <xf numFmtId="0" fontId="43" fillId="33" borderId="14" xfId="0" applyFont="1" applyFill="1" applyBorder="1" applyAlignment="1">
      <alignment horizontal="justify" vertical="top" wrapText="1"/>
    </xf>
    <xf numFmtId="0" fontId="43" fillId="33" borderId="22" xfId="0" applyFont="1" applyFill="1" applyBorder="1" applyAlignment="1">
      <alignment vertical="top" wrapText="1"/>
    </xf>
    <xf numFmtId="0" fontId="45" fillId="33" borderId="20" xfId="0" applyFont="1" applyFill="1" applyBorder="1" applyAlignment="1">
      <alignment vertical="top" wrapText="1"/>
    </xf>
    <xf numFmtId="0" fontId="44" fillId="33" borderId="0" xfId="0" applyFont="1" applyFill="1" applyAlignment="1">
      <alignment/>
    </xf>
    <xf numFmtId="0" fontId="46" fillId="33" borderId="0" xfId="0" applyFont="1" applyFill="1" applyAlignment="1">
      <alignment/>
    </xf>
    <xf numFmtId="0" fontId="44" fillId="0" borderId="12" xfId="0" applyFont="1" applyFill="1" applyBorder="1" applyAlignment="1">
      <alignment/>
    </xf>
    <xf numFmtId="2" fontId="44" fillId="0" borderId="13" xfId="0" applyNumberFormat="1" applyFont="1" applyFill="1" applyBorder="1" applyAlignment="1">
      <alignment/>
    </xf>
    <xf numFmtId="0" fontId="44" fillId="0" borderId="18" xfId="0" applyFont="1" applyFill="1" applyBorder="1" applyAlignment="1">
      <alignment/>
    </xf>
    <xf numFmtId="0" fontId="43" fillId="0" borderId="23" xfId="0" applyFont="1" applyFill="1" applyBorder="1" applyAlignment="1">
      <alignment vertical="top" textRotation="90" wrapText="1"/>
    </xf>
    <xf numFmtId="0" fontId="43" fillId="33" borderId="12" xfId="0" applyFont="1" applyFill="1" applyBorder="1" applyAlignment="1">
      <alignment vertical="top" wrapText="1"/>
    </xf>
    <xf numFmtId="0" fontId="43" fillId="33" borderId="18" xfId="0" applyFont="1" applyFill="1" applyBorder="1" applyAlignment="1">
      <alignment vertical="top" wrapText="1"/>
    </xf>
    <xf numFmtId="0" fontId="43" fillId="33" borderId="16" xfId="0" applyFont="1" applyFill="1" applyBorder="1" applyAlignment="1">
      <alignment vertical="top" wrapText="1"/>
    </xf>
    <xf numFmtId="0" fontId="43" fillId="33" borderId="16" xfId="0" applyFont="1" applyFill="1" applyBorder="1" applyAlignment="1">
      <alignment horizontal="center" vertical="top" wrapText="1"/>
    </xf>
    <xf numFmtId="0" fontId="43" fillId="33" borderId="24" xfId="0" applyFont="1" applyFill="1" applyBorder="1" applyAlignment="1">
      <alignment vertical="top" wrapText="1"/>
    </xf>
    <xf numFmtId="0" fontId="43" fillId="33" borderId="11" xfId="0" applyFont="1" applyFill="1" applyBorder="1" applyAlignment="1">
      <alignment vertical="top" wrapText="1"/>
    </xf>
    <xf numFmtId="0" fontId="43" fillId="33" borderId="16" xfId="0" applyFont="1" applyFill="1" applyBorder="1" applyAlignment="1">
      <alignment vertical="top" wrapText="1"/>
    </xf>
    <xf numFmtId="0" fontId="43" fillId="33" borderId="12" xfId="0" applyFont="1" applyFill="1" applyBorder="1" applyAlignment="1">
      <alignment vertical="top" wrapText="1"/>
    </xf>
    <xf numFmtId="0" fontId="44" fillId="33" borderId="22" xfId="0" applyFont="1" applyFill="1" applyBorder="1" applyAlignment="1">
      <alignment/>
    </xf>
    <xf numFmtId="2" fontId="44" fillId="33" borderId="12" xfId="0" applyNumberFormat="1" applyFont="1" applyFill="1" applyBorder="1" applyAlignment="1">
      <alignment/>
    </xf>
    <xf numFmtId="0" fontId="45" fillId="33" borderId="12" xfId="0" applyFont="1" applyFill="1" applyBorder="1" applyAlignment="1">
      <alignment horizontal="center" vertical="top" wrapText="1"/>
    </xf>
    <xf numFmtId="0" fontId="45" fillId="33" borderId="16" xfId="0" applyFont="1" applyFill="1" applyBorder="1" applyAlignment="1">
      <alignment horizontal="center" vertical="top" wrapText="1"/>
    </xf>
    <xf numFmtId="0" fontId="43" fillId="33" borderId="25" xfId="0" applyFont="1" applyFill="1" applyBorder="1" applyAlignment="1">
      <alignment horizontal="center" vertical="top" wrapText="1"/>
    </xf>
    <xf numFmtId="0" fontId="45" fillId="33" borderId="12" xfId="0" applyFont="1" applyFill="1" applyBorder="1" applyAlignment="1">
      <alignment vertical="top" wrapText="1"/>
    </xf>
    <xf numFmtId="0" fontId="45" fillId="33" borderId="14" xfId="0" applyFont="1" applyFill="1" applyBorder="1" applyAlignment="1">
      <alignment horizontal="center" vertical="top" wrapText="1"/>
    </xf>
    <xf numFmtId="0" fontId="33" fillId="33" borderId="0" xfId="0" applyFont="1" applyFill="1" applyAlignment="1">
      <alignment/>
    </xf>
    <xf numFmtId="0" fontId="47" fillId="33" borderId="0" xfId="0" applyFont="1" applyFill="1" applyAlignment="1">
      <alignment/>
    </xf>
    <xf numFmtId="0" fontId="43" fillId="33" borderId="12" xfId="0" applyFont="1" applyFill="1" applyBorder="1" applyAlignment="1">
      <alignment vertical="top" wrapText="1"/>
    </xf>
    <xf numFmtId="0" fontId="43" fillId="33" borderId="26" xfId="0" applyFont="1" applyFill="1" applyBorder="1" applyAlignment="1">
      <alignment vertical="top" wrapText="1"/>
    </xf>
    <xf numFmtId="0" fontId="43" fillId="33" borderId="16" xfId="0" applyFont="1" applyFill="1" applyBorder="1" applyAlignment="1">
      <alignment vertical="top" wrapText="1"/>
    </xf>
    <xf numFmtId="0" fontId="43" fillId="33" borderId="27" xfId="0" applyFont="1" applyFill="1" applyBorder="1" applyAlignment="1">
      <alignment vertical="top" wrapText="1"/>
    </xf>
    <xf numFmtId="0" fontId="45" fillId="33" borderId="12" xfId="0" applyFont="1" applyFill="1" applyBorder="1" applyAlignment="1">
      <alignment horizontal="center" vertical="top" wrapText="1"/>
    </xf>
    <xf numFmtId="0" fontId="47" fillId="35" borderId="20" xfId="0" applyFont="1" applyFill="1" applyBorder="1" applyAlignment="1">
      <alignment/>
    </xf>
    <xf numFmtId="0" fontId="43" fillId="33" borderId="12" xfId="0" applyFont="1" applyFill="1" applyBorder="1" applyAlignment="1">
      <alignment vertical="top" wrapText="1"/>
    </xf>
    <xf numFmtId="0" fontId="43" fillId="33" borderId="28" xfId="0" applyFont="1" applyFill="1" applyBorder="1" applyAlignment="1">
      <alignment horizontal="center" vertical="top" wrapText="1"/>
    </xf>
    <xf numFmtId="0" fontId="43" fillId="33" borderId="18" xfId="0" applyFont="1" applyFill="1" applyBorder="1" applyAlignment="1">
      <alignment vertical="top" wrapText="1"/>
    </xf>
    <xf numFmtId="0" fontId="44" fillId="33" borderId="16" xfId="0" applyFont="1" applyFill="1" applyBorder="1" applyAlignment="1">
      <alignment/>
    </xf>
    <xf numFmtId="4" fontId="44" fillId="0" borderId="13" xfId="0" applyNumberFormat="1" applyFont="1" applyFill="1" applyBorder="1" applyAlignment="1">
      <alignment/>
    </xf>
    <xf numFmtId="0" fontId="47" fillId="35" borderId="20" xfId="0" applyFont="1" applyFill="1" applyBorder="1" applyAlignment="1">
      <alignment wrapText="1"/>
    </xf>
    <xf numFmtId="0" fontId="43" fillId="0" borderId="26" xfId="0" applyFont="1" applyFill="1" applyBorder="1" applyAlignment="1">
      <alignment vertical="top" wrapText="1"/>
    </xf>
    <xf numFmtId="0" fontId="43" fillId="0" borderId="12" xfId="0" applyFont="1" applyFill="1" applyBorder="1" applyAlignment="1">
      <alignment vertical="top" wrapText="1"/>
    </xf>
    <xf numFmtId="0" fontId="43" fillId="0" borderId="14" xfId="0" applyFont="1" applyFill="1" applyBorder="1" applyAlignment="1">
      <alignment vertical="top" wrapText="1"/>
    </xf>
    <xf numFmtId="0" fontId="43" fillId="0" borderId="16"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5" fillId="35" borderId="29" xfId="0" applyFont="1" applyFill="1" applyBorder="1" applyAlignment="1">
      <alignment vertical="top" wrapText="1"/>
    </xf>
    <xf numFmtId="0" fontId="48" fillId="35" borderId="23" xfId="0" applyFont="1" applyFill="1" applyBorder="1" applyAlignment="1">
      <alignment vertical="top" wrapText="1"/>
    </xf>
    <xf numFmtId="0" fontId="45" fillId="35" borderId="23" xfId="0" applyFont="1" applyFill="1" applyBorder="1" applyAlignment="1">
      <alignment vertical="top" wrapText="1"/>
    </xf>
    <xf numFmtId="0" fontId="47" fillId="35" borderId="23" xfId="0" applyFont="1" applyFill="1" applyBorder="1" applyAlignment="1">
      <alignment/>
    </xf>
    <xf numFmtId="0" fontId="45" fillId="35" borderId="19" xfId="0" applyFont="1" applyFill="1" applyBorder="1" applyAlignment="1">
      <alignment horizontal="center" vertical="top" wrapText="1"/>
    </xf>
    <xf numFmtId="0" fontId="48" fillId="35" borderId="20" xfId="0" applyFont="1" applyFill="1" applyBorder="1" applyAlignment="1">
      <alignment vertical="top" wrapText="1"/>
    </xf>
    <xf numFmtId="0" fontId="45" fillId="35" borderId="20" xfId="0" applyFont="1" applyFill="1" applyBorder="1" applyAlignment="1">
      <alignment vertical="top" wrapText="1"/>
    </xf>
    <xf numFmtId="0" fontId="45" fillId="35" borderId="19" xfId="0" applyFont="1" applyFill="1" applyBorder="1" applyAlignment="1">
      <alignment horizontal="justify" vertical="top" wrapText="1"/>
    </xf>
    <xf numFmtId="0" fontId="45" fillId="35" borderId="20" xfId="0" applyFont="1" applyFill="1" applyBorder="1" applyAlignment="1">
      <alignment horizontal="center" vertical="top" wrapText="1"/>
    </xf>
    <xf numFmtId="0" fontId="45" fillId="33" borderId="16" xfId="0" applyFont="1" applyFill="1" applyBorder="1" applyAlignment="1">
      <alignment horizontal="center" vertical="top" wrapText="1"/>
    </xf>
    <xf numFmtId="0" fontId="2" fillId="36" borderId="12" xfId="0" applyFont="1" applyFill="1" applyBorder="1" applyAlignment="1">
      <alignment/>
    </xf>
    <xf numFmtId="0" fontId="2" fillId="36" borderId="14" xfId="0" applyFont="1" applyFill="1" applyBorder="1" applyAlignment="1">
      <alignment/>
    </xf>
    <xf numFmtId="0" fontId="3" fillId="36" borderId="16" xfId="0" applyFont="1" applyFill="1" applyBorder="1" applyAlignment="1">
      <alignment horizontal="center" vertical="top" wrapText="1"/>
    </xf>
    <xf numFmtId="0" fontId="2" fillId="36" borderId="16" xfId="0" applyFont="1" applyFill="1" applyBorder="1" applyAlignment="1">
      <alignment/>
    </xf>
    <xf numFmtId="0" fontId="2" fillId="36" borderId="22" xfId="0" applyFont="1" applyFill="1" applyBorder="1" applyAlignment="1">
      <alignment/>
    </xf>
    <xf numFmtId="0" fontId="2" fillId="0" borderId="12" xfId="0" applyFont="1" applyFill="1" applyBorder="1" applyAlignment="1">
      <alignment/>
    </xf>
    <xf numFmtId="0" fontId="2" fillId="36" borderId="18" xfId="0" applyFont="1" applyFill="1" applyBorder="1" applyAlignment="1">
      <alignment/>
    </xf>
    <xf numFmtId="0" fontId="2" fillId="36" borderId="11" xfId="0" applyFont="1" applyFill="1" applyBorder="1" applyAlignment="1">
      <alignment/>
    </xf>
    <xf numFmtId="0" fontId="2" fillId="0" borderId="18" xfId="0" applyFont="1" applyFill="1" applyBorder="1" applyAlignment="1">
      <alignment/>
    </xf>
    <xf numFmtId="0" fontId="43" fillId="37" borderId="12" xfId="0" applyFont="1" applyFill="1" applyBorder="1" applyAlignment="1">
      <alignment horizontal="justify" vertical="top" wrapText="1"/>
    </xf>
    <xf numFmtId="0" fontId="2" fillId="37" borderId="12" xfId="0" applyFont="1" applyFill="1" applyBorder="1" applyAlignment="1">
      <alignment/>
    </xf>
    <xf numFmtId="0" fontId="44" fillId="37" borderId="12" xfId="0" applyFont="1" applyFill="1" applyBorder="1" applyAlignment="1">
      <alignment/>
    </xf>
    <xf numFmtId="0" fontId="44" fillId="37" borderId="13" xfId="0" applyFont="1" applyFill="1" applyBorder="1" applyAlignment="1">
      <alignment/>
    </xf>
    <xf numFmtId="172" fontId="44" fillId="34" borderId="12" xfId="0" applyNumberFormat="1" applyFont="1" applyFill="1" applyBorder="1" applyAlignment="1">
      <alignment/>
    </xf>
    <xf numFmtId="172" fontId="44" fillId="34" borderId="13" xfId="0" applyNumberFormat="1" applyFont="1" applyFill="1" applyBorder="1" applyAlignment="1">
      <alignment/>
    </xf>
    <xf numFmtId="0" fontId="43" fillId="37" borderId="12" xfId="0" applyFont="1" applyFill="1" applyBorder="1" applyAlignment="1">
      <alignment vertical="top" wrapText="1"/>
    </xf>
    <xf numFmtId="0" fontId="43" fillId="37" borderId="14" xfId="0" applyFont="1" applyFill="1" applyBorder="1" applyAlignment="1">
      <alignment vertical="top" wrapText="1"/>
    </xf>
    <xf numFmtId="10" fontId="44" fillId="34" borderId="12" xfId="0" applyNumberFormat="1" applyFont="1" applyFill="1" applyBorder="1" applyAlignment="1">
      <alignment/>
    </xf>
    <xf numFmtId="0" fontId="2" fillId="38" borderId="12" xfId="0" applyFont="1" applyFill="1" applyBorder="1" applyAlignment="1">
      <alignment/>
    </xf>
    <xf numFmtId="2" fontId="2" fillId="38" borderId="12" xfId="0" applyNumberFormat="1" applyFont="1" applyFill="1" applyBorder="1" applyAlignment="1">
      <alignment/>
    </xf>
    <xf numFmtId="0" fontId="44" fillId="0" borderId="14" xfId="0" applyFont="1" applyFill="1" applyBorder="1" applyAlignment="1">
      <alignment/>
    </xf>
    <xf numFmtId="0" fontId="45" fillId="0" borderId="16" xfId="0" applyFont="1" applyFill="1" applyBorder="1" applyAlignment="1">
      <alignment horizontal="center" vertical="top" wrapText="1"/>
    </xf>
    <xf numFmtId="0" fontId="5" fillId="0" borderId="12" xfId="0" applyFont="1" applyFill="1" applyBorder="1" applyAlignment="1">
      <alignment/>
    </xf>
    <xf numFmtId="0" fontId="44" fillId="0" borderId="16" xfId="0" applyFont="1" applyFill="1" applyBorder="1" applyAlignment="1">
      <alignment/>
    </xf>
    <xf numFmtId="0" fontId="44" fillId="0" borderId="22" xfId="0" applyFont="1" applyFill="1" applyBorder="1" applyAlignment="1">
      <alignment/>
    </xf>
    <xf numFmtId="0" fontId="44" fillId="0" borderId="11" xfId="0" applyFont="1" applyFill="1" applyBorder="1" applyAlignment="1">
      <alignment/>
    </xf>
    <xf numFmtId="0" fontId="5" fillId="36" borderId="12" xfId="0" applyFont="1" applyFill="1" applyBorder="1" applyAlignment="1">
      <alignment/>
    </xf>
    <xf numFmtId="2" fontId="5" fillId="36" borderId="12" xfId="0" applyNumberFormat="1" applyFont="1" applyFill="1" applyBorder="1" applyAlignment="1">
      <alignment/>
    </xf>
    <xf numFmtId="0" fontId="4" fillId="0" borderId="12" xfId="0" applyFont="1" applyFill="1" applyBorder="1" applyAlignment="1">
      <alignment vertical="top" wrapText="1"/>
    </xf>
    <xf numFmtId="0" fontId="5" fillId="0" borderId="12" xfId="0" applyFont="1" applyFill="1" applyBorder="1" applyAlignment="1">
      <alignment/>
    </xf>
    <xf numFmtId="0" fontId="44" fillId="34" borderId="12" xfId="0" applyFont="1" applyFill="1" applyBorder="1" applyAlignment="1">
      <alignment horizontal="right"/>
    </xf>
    <xf numFmtId="0" fontId="43" fillId="33" borderId="26" xfId="0" applyFont="1" applyFill="1" applyBorder="1" applyAlignment="1">
      <alignment vertical="top" wrapText="1"/>
    </xf>
    <xf numFmtId="0" fontId="43" fillId="33" borderId="30" xfId="0" applyFont="1" applyFill="1" applyBorder="1" applyAlignment="1">
      <alignment vertical="top" wrapText="1"/>
    </xf>
    <xf numFmtId="0" fontId="43" fillId="33" borderId="26" xfId="0" applyFont="1" applyFill="1" applyBorder="1" applyAlignment="1">
      <alignment horizontal="justify" vertical="top" wrapText="1"/>
    </xf>
    <xf numFmtId="0" fontId="45" fillId="33" borderId="12" xfId="0" applyFont="1" applyFill="1" applyBorder="1" applyAlignment="1">
      <alignment vertical="top" wrapText="1"/>
    </xf>
    <xf numFmtId="0" fontId="43" fillId="33" borderId="24" xfId="0" applyFont="1" applyFill="1" applyBorder="1" applyAlignment="1">
      <alignment vertical="top" wrapText="1"/>
    </xf>
    <xf numFmtId="0" fontId="43" fillId="33" borderId="28" xfId="0" applyFont="1" applyFill="1" applyBorder="1" applyAlignment="1">
      <alignment vertical="top" wrapText="1"/>
    </xf>
    <xf numFmtId="0" fontId="45" fillId="33" borderId="16" xfId="0" applyFont="1" applyFill="1" applyBorder="1" applyAlignment="1">
      <alignment vertical="top" wrapText="1"/>
    </xf>
    <xf numFmtId="0" fontId="45" fillId="33" borderId="31" xfId="0" applyFont="1" applyFill="1" applyBorder="1" applyAlignment="1">
      <alignment horizontal="center" vertical="top" wrapText="1"/>
    </xf>
    <xf numFmtId="0" fontId="45" fillId="33" borderId="32" xfId="0" applyFont="1" applyFill="1" applyBorder="1" applyAlignment="1">
      <alignment horizontal="center" vertical="top" wrapText="1"/>
    </xf>
    <xf numFmtId="0" fontId="45" fillId="33" borderId="33" xfId="0" applyFont="1" applyFill="1" applyBorder="1" applyAlignment="1">
      <alignment horizontal="center" vertical="top" wrapText="1"/>
    </xf>
    <xf numFmtId="0" fontId="43" fillId="33" borderId="27" xfId="0" applyFont="1" applyFill="1" applyBorder="1" applyAlignment="1">
      <alignment horizontal="center" vertical="top" wrapText="1"/>
    </xf>
    <xf numFmtId="0" fontId="43" fillId="33" borderId="34" xfId="0" applyFont="1" applyFill="1" applyBorder="1" applyAlignment="1">
      <alignment horizontal="center" vertical="top" wrapText="1"/>
    </xf>
    <xf numFmtId="0" fontId="43" fillId="33" borderId="28" xfId="0" applyFont="1" applyFill="1" applyBorder="1" applyAlignment="1">
      <alignment horizontal="center" vertical="top" wrapText="1"/>
    </xf>
    <xf numFmtId="0" fontId="45" fillId="33" borderId="14" xfId="0" applyFont="1" applyFill="1" applyBorder="1" applyAlignment="1">
      <alignment horizontal="center" vertical="top" wrapText="1"/>
    </xf>
    <xf numFmtId="0" fontId="45" fillId="33" borderId="22" xfId="0" applyFont="1" applyFill="1" applyBorder="1" applyAlignment="1">
      <alignment horizontal="center" vertical="top" wrapText="1"/>
    </xf>
    <xf numFmtId="0" fontId="45" fillId="33" borderId="16" xfId="0" applyFont="1" applyFill="1" applyBorder="1" applyAlignment="1">
      <alignment horizontal="center" vertical="top" wrapText="1"/>
    </xf>
    <xf numFmtId="0" fontId="45" fillId="33" borderId="11" xfId="0" applyFont="1" applyFill="1" applyBorder="1" applyAlignment="1">
      <alignment vertical="top" wrapText="1"/>
    </xf>
    <xf numFmtId="0" fontId="43" fillId="33" borderId="35" xfId="0" applyFont="1" applyFill="1" applyBorder="1" applyAlignment="1">
      <alignment horizontal="center" vertical="top" wrapText="1"/>
    </xf>
    <xf numFmtId="0" fontId="43" fillId="33" borderId="25" xfId="0" applyFont="1" applyFill="1" applyBorder="1" applyAlignment="1">
      <alignment horizontal="center" vertical="top" wrapText="1"/>
    </xf>
    <xf numFmtId="0" fontId="45" fillId="33" borderId="29" xfId="0" applyFont="1" applyFill="1" applyBorder="1" applyAlignment="1">
      <alignment horizontal="center" vertical="top" wrapText="1"/>
    </xf>
    <xf numFmtId="0" fontId="45" fillId="33" borderId="23" xfId="0" applyFont="1" applyFill="1" applyBorder="1" applyAlignment="1">
      <alignment horizontal="center" vertical="top" wrapText="1"/>
    </xf>
    <xf numFmtId="0" fontId="45" fillId="33" borderId="10" xfId="0" applyFont="1" applyFill="1" applyBorder="1" applyAlignment="1">
      <alignment horizontal="center" vertical="top" wrapText="1"/>
    </xf>
    <xf numFmtId="0" fontId="45" fillId="33" borderId="36" xfId="0" applyFont="1" applyFill="1" applyBorder="1" applyAlignment="1">
      <alignment horizontal="center" vertical="top" wrapText="1"/>
    </xf>
    <xf numFmtId="0" fontId="43" fillId="33" borderId="37"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45" fillId="33" borderId="18" xfId="0" applyFont="1" applyFill="1" applyBorder="1" applyAlignment="1">
      <alignment vertical="top" wrapText="1"/>
    </xf>
    <xf numFmtId="0" fontId="45" fillId="33" borderId="12" xfId="0" applyFont="1" applyFill="1" applyBorder="1" applyAlignment="1">
      <alignment horizontal="center" vertical="top" wrapText="1"/>
    </xf>
    <xf numFmtId="0" fontId="43" fillId="33" borderId="19" xfId="0" applyFont="1" applyFill="1" applyBorder="1" applyAlignment="1">
      <alignment horizontal="center" vertical="top" wrapText="1"/>
    </xf>
    <xf numFmtId="0" fontId="43" fillId="33" borderId="27" xfId="0" applyFont="1" applyFill="1" applyBorder="1" applyAlignment="1">
      <alignment horizontal="left" vertical="top" wrapText="1"/>
    </xf>
    <xf numFmtId="0" fontId="43" fillId="33" borderId="34" xfId="0" applyFont="1" applyFill="1" applyBorder="1" applyAlignment="1">
      <alignment horizontal="left" vertical="top" wrapText="1"/>
    </xf>
    <xf numFmtId="0" fontId="43" fillId="33" borderId="28" xfId="0" applyFont="1" applyFill="1" applyBorder="1" applyAlignment="1">
      <alignment horizontal="left" vertical="top" wrapText="1"/>
    </xf>
    <xf numFmtId="0" fontId="43" fillId="33" borderId="38" xfId="0" applyFont="1" applyFill="1" applyBorder="1" applyAlignment="1">
      <alignment horizontal="center" vertical="top" wrapText="1"/>
    </xf>
    <xf numFmtId="0" fontId="47" fillId="0" borderId="39" xfId="0" applyFont="1" applyFill="1" applyBorder="1" applyAlignment="1">
      <alignment horizontal="center"/>
    </xf>
    <xf numFmtId="0" fontId="47" fillId="0" borderId="40" xfId="0" applyFont="1" applyFill="1" applyBorder="1" applyAlignment="1">
      <alignment horizontal="center"/>
    </xf>
    <xf numFmtId="0" fontId="43" fillId="33" borderId="30" xfId="0" applyFont="1" applyFill="1" applyBorder="1" applyAlignment="1">
      <alignment horizontal="justify" vertical="top" wrapText="1"/>
    </xf>
    <xf numFmtId="0" fontId="45" fillId="33" borderId="26" xfId="0" applyFont="1" applyFill="1" applyBorder="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3" fillId="37" borderId="28" xfId="0" applyFont="1" applyFill="1" applyBorder="1" applyAlignment="1">
      <alignment vertical="top" wrapText="1"/>
    </xf>
    <xf numFmtId="0" fontId="43" fillId="37" borderId="26" xfId="0" applyFont="1" applyFill="1" applyBorder="1" applyAlignment="1">
      <alignment vertical="top" wrapText="1"/>
    </xf>
    <xf numFmtId="0" fontId="43" fillId="33" borderId="27" xfId="0" applyFont="1" applyFill="1" applyBorder="1" applyAlignment="1">
      <alignment vertical="top" wrapText="1"/>
    </xf>
    <xf numFmtId="0" fontId="47" fillId="35" borderId="41" xfId="0" applyFont="1" applyFill="1" applyBorder="1" applyAlignment="1">
      <alignment horizontal="center"/>
    </xf>
    <xf numFmtId="0" fontId="47" fillId="35" borderId="42" xfId="0" applyFont="1" applyFill="1" applyBorder="1" applyAlignment="1">
      <alignment horizontal="center"/>
    </xf>
    <xf numFmtId="0" fontId="45" fillId="33" borderId="43" xfId="0" applyFont="1" applyFill="1" applyBorder="1" applyAlignment="1">
      <alignment horizontal="center" vertical="top" wrapText="1"/>
    </xf>
    <xf numFmtId="0" fontId="45" fillId="33" borderId="44" xfId="0" applyFont="1" applyFill="1" applyBorder="1" applyAlignment="1">
      <alignment horizontal="center" vertical="top" wrapText="1"/>
    </xf>
    <xf numFmtId="0" fontId="45" fillId="33" borderId="45" xfId="0" applyFont="1" applyFill="1" applyBorder="1" applyAlignment="1">
      <alignment horizontal="center" vertical="top" wrapText="1"/>
    </xf>
    <xf numFmtId="0" fontId="45" fillId="33" borderId="46" xfId="0" applyFont="1" applyFill="1" applyBorder="1" applyAlignment="1">
      <alignment horizontal="center" vertical="top" wrapText="1"/>
    </xf>
    <xf numFmtId="0" fontId="43" fillId="33" borderId="24" xfId="0" applyFont="1" applyFill="1" applyBorder="1" applyAlignment="1">
      <alignment horizontal="justify" vertical="top" wrapText="1"/>
    </xf>
    <xf numFmtId="0" fontId="45" fillId="35" borderId="29" xfId="0" applyFont="1" applyFill="1" applyBorder="1" applyAlignment="1">
      <alignment vertical="top" wrapText="1"/>
    </xf>
    <xf numFmtId="0" fontId="45" fillId="35" borderId="23" xfId="0" applyFont="1" applyFill="1" applyBorder="1" applyAlignment="1">
      <alignment vertical="top" wrapText="1"/>
    </xf>
    <xf numFmtId="0" fontId="45" fillId="33" borderId="37" xfId="0" applyFont="1" applyFill="1" applyBorder="1" applyAlignment="1">
      <alignment horizontal="center" vertical="top" wrapText="1"/>
    </xf>
    <xf numFmtId="0" fontId="45" fillId="33" borderId="47" xfId="0" applyFont="1" applyFill="1" applyBorder="1" applyAlignment="1">
      <alignment horizontal="center" vertical="top" wrapText="1"/>
    </xf>
    <xf numFmtId="0" fontId="43" fillId="0" borderId="27" xfId="0" applyFont="1" applyFill="1" applyBorder="1" applyAlignment="1">
      <alignment vertical="top" wrapText="1"/>
    </xf>
    <xf numFmtId="0" fontId="43" fillId="0" borderId="34" xfId="0" applyFont="1" applyFill="1" applyBorder="1" applyAlignment="1">
      <alignment vertical="top" wrapText="1"/>
    </xf>
    <xf numFmtId="0" fontId="43" fillId="0" borderId="19" xfId="0" applyFont="1" applyFill="1" applyBorder="1" applyAlignment="1">
      <alignment vertical="top" wrapText="1"/>
    </xf>
    <xf numFmtId="0" fontId="49" fillId="33" borderId="48" xfId="0" applyFont="1" applyFill="1" applyBorder="1" applyAlignment="1">
      <alignment horizontal="center" vertical="top" wrapText="1"/>
    </xf>
    <xf numFmtId="0" fontId="49" fillId="33" borderId="40" xfId="0" applyFont="1" applyFill="1" applyBorder="1" applyAlignment="1">
      <alignment horizontal="center" vertical="top" wrapText="1"/>
    </xf>
    <xf numFmtId="0" fontId="49" fillId="33" borderId="49" xfId="0" applyFont="1" applyFill="1" applyBorder="1" applyAlignment="1">
      <alignment horizontal="center" vertical="top" wrapText="1"/>
    </xf>
    <xf numFmtId="0" fontId="43" fillId="0" borderId="24" xfId="0" applyFont="1" applyFill="1" applyBorder="1" applyAlignment="1">
      <alignment vertical="top" wrapText="1"/>
    </xf>
    <xf numFmtId="0" fontId="43" fillId="0" borderId="26" xfId="0" applyFont="1" applyFill="1" applyBorder="1" applyAlignment="1">
      <alignment vertical="top" wrapText="1"/>
    </xf>
    <xf numFmtId="0" fontId="43" fillId="37" borderId="27" xfId="0" applyFont="1" applyFill="1" applyBorder="1" applyAlignment="1">
      <alignment vertical="top" wrapText="1"/>
    </xf>
    <xf numFmtId="0" fontId="43" fillId="37" borderId="34" xfId="0" applyFont="1" applyFill="1" applyBorder="1" applyAlignment="1">
      <alignment vertical="top" wrapText="1"/>
    </xf>
    <xf numFmtId="0" fontId="43" fillId="33" borderId="14" xfId="0" applyFont="1" applyFill="1" applyBorder="1" applyAlignment="1">
      <alignment horizontal="center" vertical="top" wrapText="1"/>
    </xf>
    <xf numFmtId="0" fontId="43" fillId="33" borderId="16" xfId="0" applyFont="1" applyFill="1" applyBorder="1" applyAlignment="1">
      <alignment horizontal="center" vertical="top" wrapText="1"/>
    </xf>
    <xf numFmtId="0" fontId="45" fillId="33" borderId="19" xfId="0" applyFont="1" applyFill="1" applyBorder="1" applyAlignment="1">
      <alignment horizontal="center" wrapText="1"/>
    </xf>
    <xf numFmtId="0" fontId="45" fillId="33" borderId="20" xfId="0" applyFont="1" applyFill="1" applyBorder="1" applyAlignment="1">
      <alignment horizontal="center"/>
    </xf>
    <xf numFmtId="0" fontId="45" fillId="33" borderId="50" xfId="0" applyFont="1" applyFill="1" applyBorder="1" applyAlignment="1">
      <alignment horizontal="center"/>
    </xf>
    <xf numFmtId="0" fontId="43" fillId="33" borderId="28" xfId="0" applyFont="1" applyFill="1" applyBorder="1" applyAlignment="1">
      <alignment horizontal="justify" vertical="top" wrapText="1"/>
    </xf>
    <xf numFmtId="0" fontId="43" fillId="33" borderId="12" xfId="0" applyFont="1" applyFill="1" applyBorder="1" applyAlignment="1">
      <alignment horizontal="center" vertical="top" wrapText="1"/>
    </xf>
    <xf numFmtId="0" fontId="43" fillId="33" borderId="51"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2"/>
  <sheetViews>
    <sheetView tabSelected="1" view="pageBreakPreview" zoomScale="50" zoomScaleNormal="65" zoomScaleSheetLayoutView="5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3" sqref="A3:C3"/>
    </sheetView>
  </sheetViews>
  <sheetFormatPr defaultColWidth="9.140625" defaultRowHeight="15"/>
  <cols>
    <col min="1" max="1" width="54.57421875" style="1" customWidth="1"/>
    <col min="2" max="2" width="74.140625" style="1" customWidth="1"/>
    <col min="3" max="3" width="10.8515625" style="52" customWidth="1"/>
    <col min="4" max="4" width="20.7109375" style="1" customWidth="1"/>
    <col min="5" max="5" width="21.00390625" style="1" customWidth="1"/>
    <col min="6" max="6" width="24.00390625" style="1" customWidth="1"/>
    <col min="7" max="7" width="29.8515625" style="1" customWidth="1"/>
    <col min="8" max="8" width="28.7109375" style="1" customWidth="1"/>
    <col min="9" max="9" width="30.140625" style="1" customWidth="1"/>
    <col min="10" max="10" width="20.7109375" style="1" customWidth="1"/>
    <col min="11" max="11" width="22.28125" style="1" customWidth="1"/>
    <col min="12" max="12" width="25.421875" style="1" customWidth="1"/>
    <col min="13" max="13" width="26.140625" style="1" customWidth="1"/>
    <col min="14" max="14" width="21.421875" style="1" customWidth="1"/>
    <col min="15" max="15" width="36.7109375" style="1" customWidth="1"/>
    <col min="16" max="16384" width="9.140625" style="1" customWidth="1"/>
  </cols>
  <sheetData>
    <row r="1" ht="17.25" thickBot="1">
      <c r="N1" s="2" t="s">
        <v>42</v>
      </c>
    </row>
    <row r="2" spans="1:15" ht="37.5" customHeight="1" thickBot="1">
      <c r="A2" s="167" t="s">
        <v>44</v>
      </c>
      <c r="B2" s="168"/>
      <c r="C2" s="168"/>
      <c r="D2" s="168"/>
      <c r="E2" s="168"/>
      <c r="F2" s="168"/>
      <c r="G2" s="168"/>
      <c r="H2" s="168"/>
      <c r="I2" s="168"/>
      <c r="J2" s="168"/>
      <c r="K2" s="168"/>
      <c r="L2" s="168"/>
      <c r="M2" s="168"/>
      <c r="N2" s="168"/>
      <c r="O2" s="169"/>
    </row>
    <row r="3" spans="1:15" ht="90" customHeight="1" thickBot="1">
      <c r="A3" s="131"/>
      <c r="B3" s="132"/>
      <c r="C3" s="132"/>
      <c r="D3" s="36" t="s">
        <v>30</v>
      </c>
      <c r="E3" s="36" t="s">
        <v>31</v>
      </c>
      <c r="F3" s="36" t="s">
        <v>33</v>
      </c>
      <c r="G3" s="36" t="s">
        <v>34</v>
      </c>
      <c r="H3" s="36" t="s">
        <v>35</v>
      </c>
      <c r="I3" s="36" t="s">
        <v>36</v>
      </c>
      <c r="J3" s="36" t="s">
        <v>37</v>
      </c>
      <c r="K3" s="36" t="s">
        <v>39</v>
      </c>
      <c r="L3" s="36" t="s">
        <v>32</v>
      </c>
      <c r="M3" s="36" t="s">
        <v>38</v>
      </c>
      <c r="N3" s="36" t="s">
        <v>41</v>
      </c>
      <c r="O3" s="3" t="s">
        <v>40</v>
      </c>
    </row>
    <row r="4" spans="1:15" ht="23.25" customHeight="1" thickBot="1">
      <c r="A4" s="131" t="s">
        <v>48</v>
      </c>
      <c r="B4" s="132"/>
      <c r="C4" s="132"/>
      <c r="D4" s="132"/>
      <c r="E4" s="132"/>
      <c r="F4" s="132"/>
      <c r="G4" s="132"/>
      <c r="H4" s="132"/>
      <c r="I4" s="132"/>
      <c r="J4" s="132"/>
      <c r="K4" s="132"/>
      <c r="L4" s="132"/>
      <c r="M4" s="132"/>
      <c r="N4" s="132"/>
      <c r="O4" s="133"/>
    </row>
    <row r="5" spans="1:15" ht="75.75" customHeight="1">
      <c r="A5" s="170" t="s">
        <v>45</v>
      </c>
      <c r="B5" s="42" t="s">
        <v>27</v>
      </c>
      <c r="C5" s="128" t="s">
        <v>6</v>
      </c>
      <c r="D5" s="4">
        <f aca="true" t="shared" si="0" ref="D5:O5">100*D6/D7</f>
        <v>98.56459330143541</v>
      </c>
      <c r="E5" s="4">
        <f t="shared" si="0"/>
        <v>100</v>
      </c>
      <c r="F5" s="4">
        <f t="shared" si="0"/>
        <v>72.99270072992701</v>
      </c>
      <c r="G5" s="4">
        <f t="shared" si="0"/>
        <v>80</v>
      </c>
      <c r="H5" s="4">
        <f t="shared" si="0"/>
        <v>90</v>
      </c>
      <c r="I5" s="4">
        <f t="shared" si="0"/>
        <v>100</v>
      </c>
      <c r="J5" s="4">
        <f t="shared" si="0"/>
        <v>100</v>
      </c>
      <c r="K5" s="4">
        <f t="shared" si="0"/>
        <v>100</v>
      </c>
      <c r="L5" s="4">
        <f t="shared" si="0"/>
        <v>98</v>
      </c>
      <c r="M5" s="4">
        <f t="shared" si="0"/>
        <v>100</v>
      </c>
      <c r="N5" s="4">
        <f t="shared" si="0"/>
        <v>100</v>
      </c>
      <c r="O5" s="4">
        <f t="shared" si="0"/>
        <v>91.81395348837209</v>
      </c>
    </row>
    <row r="6" spans="1:15" ht="46.5" customHeight="1">
      <c r="A6" s="171"/>
      <c r="B6" s="37" t="s">
        <v>16</v>
      </c>
      <c r="C6" s="115"/>
      <c r="D6" s="81">
        <v>412</v>
      </c>
      <c r="E6" s="5">
        <v>30</v>
      </c>
      <c r="F6" s="5">
        <v>200</v>
      </c>
      <c r="G6" s="5">
        <v>8</v>
      </c>
      <c r="H6" s="5">
        <v>45</v>
      </c>
      <c r="I6" s="5">
        <v>72</v>
      </c>
      <c r="J6" s="33">
        <v>15</v>
      </c>
      <c r="K6" s="33">
        <v>15</v>
      </c>
      <c r="L6" s="5">
        <v>49</v>
      </c>
      <c r="M6" s="5">
        <v>70</v>
      </c>
      <c r="N6" s="5">
        <v>71</v>
      </c>
      <c r="O6" s="6">
        <f>SUM(D6:N6)</f>
        <v>987</v>
      </c>
    </row>
    <row r="7" spans="1:15" ht="50.25" customHeight="1">
      <c r="A7" s="171"/>
      <c r="B7" s="37" t="s">
        <v>47</v>
      </c>
      <c r="C7" s="115"/>
      <c r="D7" s="81">
        <v>418</v>
      </c>
      <c r="E7" s="5">
        <v>30</v>
      </c>
      <c r="F7" s="5">
        <v>274</v>
      </c>
      <c r="G7" s="5">
        <v>10</v>
      </c>
      <c r="H7" s="5">
        <v>50</v>
      </c>
      <c r="I7" s="5">
        <v>72</v>
      </c>
      <c r="J7" s="33">
        <v>15</v>
      </c>
      <c r="K7" s="33">
        <v>15</v>
      </c>
      <c r="L7" s="5">
        <v>50</v>
      </c>
      <c r="M7" s="5">
        <v>70</v>
      </c>
      <c r="N7" s="5">
        <v>71</v>
      </c>
      <c r="O7" s="6">
        <f>SUM(D7:N7)</f>
        <v>1075</v>
      </c>
    </row>
    <row r="8" spans="1:15" ht="68.25" customHeight="1">
      <c r="A8" s="171"/>
      <c r="B8" s="37" t="s">
        <v>46</v>
      </c>
      <c r="C8" s="115"/>
      <c r="D8" s="81">
        <v>5</v>
      </c>
      <c r="E8" s="5">
        <v>5</v>
      </c>
      <c r="F8" s="5">
        <v>5</v>
      </c>
      <c r="G8" s="5">
        <v>5</v>
      </c>
      <c r="H8" s="5">
        <v>5</v>
      </c>
      <c r="I8" s="5">
        <v>5</v>
      </c>
      <c r="J8" s="5">
        <v>5</v>
      </c>
      <c r="K8" s="33">
        <v>5</v>
      </c>
      <c r="L8" s="5">
        <v>5</v>
      </c>
      <c r="M8" s="5">
        <v>5</v>
      </c>
      <c r="N8" s="5">
        <v>5</v>
      </c>
      <c r="O8" s="6">
        <f>SUM(D8:N8)</f>
        <v>55</v>
      </c>
    </row>
    <row r="9" spans="1:15" ht="151.5" customHeight="1">
      <c r="A9" s="66" t="s">
        <v>49</v>
      </c>
      <c r="B9" s="37" t="s">
        <v>50</v>
      </c>
      <c r="C9" s="50" t="s">
        <v>6</v>
      </c>
      <c r="D9" s="81">
        <v>5</v>
      </c>
      <c r="E9" s="5">
        <v>0</v>
      </c>
      <c r="F9" s="5">
        <v>0</v>
      </c>
      <c r="G9" s="5">
        <v>0</v>
      </c>
      <c r="H9" s="5">
        <v>0</v>
      </c>
      <c r="I9" s="5">
        <v>0</v>
      </c>
      <c r="J9" s="5">
        <v>0</v>
      </c>
      <c r="K9" s="33">
        <v>0</v>
      </c>
      <c r="L9" s="5">
        <v>0</v>
      </c>
      <c r="M9" s="5">
        <v>0</v>
      </c>
      <c r="N9" s="5">
        <v>0</v>
      </c>
      <c r="O9" s="6">
        <f>SUM(D9:N9)</f>
        <v>5</v>
      </c>
    </row>
    <row r="10" spans="1:15" ht="121.5" customHeight="1">
      <c r="A10" s="66" t="s">
        <v>51</v>
      </c>
      <c r="B10" s="37" t="s">
        <v>52</v>
      </c>
      <c r="C10" s="50" t="s">
        <v>6</v>
      </c>
      <c r="D10" s="81">
        <v>0</v>
      </c>
      <c r="E10" s="5">
        <v>0</v>
      </c>
      <c r="F10" s="5">
        <v>0</v>
      </c>
      <c r="G10" s="5">
        <v>0</v>
      </c>
      <c r="H10" s="5">
        <v>0</v>
      </c>
      <c r="I10" s="5">
        <v>0</v>
      </c>
      <c r="J10" s="5">
        <v>0</v>
      </c>
      <c r="K10" s="33">
        <v>0</v>
      </c>
      <c r="L10" s="5">
        <v>0</v>
      </c>
      <c r="M10" s="5">
        <v>0</v>
      </c>
      <c r="N10" s="5">
        <v>0</v>
      </c>
      <c r="O10" s="6">
        <f>SUM(D10:N10)</f>
        <v>0</v>
      </c>
    </row>
    <row r="11" spans="1:15" ht="140.25" customHeight="1">
      <c r="A11" s="164" t="s">
        <v>53</v>
      </c>
      <c r="B11" s="37" t="s">
        <v>26</v>
      </c>
      <c r="C11" s="125" t="s">
        <v>2</v>
      </c>
      <c r="D11" s="8">
        <f aca="true" t="shared" si="1" ref="D11:K11">100*D12/D13</f>
        <v>82.55813953488372</v>
      </c>
      <c r="E11" s="8">
        <f t="shared" si="1"/>
        <v>82.89473684210526</v>
      </c>
      <c r="F11" s="8">
        <f t="shared" si="1"/>
        <v>83.33333333333333</v>
      </c>
      <c r="G11" s="8">
        <f t="shared" si="1"/>
        <v>83.33333333333333</v>
      </c>
      <c r="H11" s="8">
        <f t="shared" si="1"/>
        <v>82.14285714285714</v>
      </c>
      <c r="I11" s="8">
        <f t="shared" si="1"/>
        <v>83.33333333333333</v>
      </c>
      <c r="J11" s="8">
        <f t="shared" si="1"/>
        <v>83.33333333333333</v>
      </c>
      <c r="K11" s="8">
        <f t="shared" si="1"/>
        <v>83.33333333333333</v>
      </c>
      <c r="L11" s="8">
        <f>100*L12/L13</f>
        <v>94.73684210526316</v>
      </c>
      <c r="M11" s="8">
        <f>100*M12/M13</f>
        <v>88.88888888888889</v>
      </c>
      <c r="N11" s="8">
        <f>100*N12/N13</f>
        <v>88.88888888888889</v>
      </c>
      <c r="O11" s="10">
        <f>100*O12/O13</f>
        <v>84.54106280193237</v>
      </c>
    </row>
    <row r="12" spans="1:15" ht="116.25" customHeight="1">
      <c r="A12" s="165"/>
      <c r="B12" s="37" t="s">
        <v>54</v>
      </c>
      <c r="C12" s="126"/>
      <c r="D12" s="81">
        <v>35.5</v>
      </c>
      <c r="E12" s="5">
        <v>31.5</v>
      </c>
      <c r="F12" s="5">
        <v>15</v>
      </c>
      <c r="G12" s="5">
        <v>10</v>
      </c>
      <c r="H12" s="5">
        <v>11.5</v>
      </c>
      <c r="I12" s="5">
        <v>12.5</v>
      </c>
      <c r="J12" s="5">
        <v>12.5</v>
      </c>
      <c r="K12" s="33">
        <v>12.5</v>
      </c>
      <c r="L12" s="5">
        <v>18</v>
      </c>
      <c r="M12" s="5">
        <v>8</v>
      </c>
      <c r="N12" s="5">
        <v>8</v>
      </c>
      <c r="O12" s="6">
        <f>SUM(D12:N12)</f>
        <v>175</v>
      </c>
    </row>
    <row r="13" spans="1:15" ht="57" customHeight="1">
      <c r="A13" s="165"/>
      <c r="B13" s="11" t="s">
        <v>1</v>
      </c>
      <c r="C13" s="126"/>
      <c r="D13" s="81">
        <v>43</v>
      </c>
      <c r="E13" s="5">
        <v>38</v>
      </c>
      <c r="F13" s="5">
        <v>18</v>
      </c>
      <c r="G13" s="5">
        <v>12</v>
      </c>
      <c r="H13" s="5">
        <v>14</v>
      </c>
      <c r="I13" s="5">
        <v>15</v>
      </c>
      <c r="J13" s="5">
        <v>15</v>
      </c>
      <c r="K13" s="33">
        <v>15</v>
      </c>
      <c r="L13" s="5">
        <v>19</v>
      </c>
      <c r="M13" s="5">
        <v>9</v>
      </c>
      <c r="N13" s="5">
        <v>9</v>
      </c>
      <c r="O13" s="6">
        <f>SUM(D13:N13)</f>
        <v>207</v>
      </c>
    </row>
    <row r="14" spans="1:15" ht="57" customHeight="1" thickBot="1">
      <c r="A14" s="166"/>
      <c r="B14" s="12" t="s">
        <v>55</v>
      </c>
      <c r="C14" s="136"/>
      <c r="D14" s="81">
        <v>10</v>
      </c>
      <c r="E14" s="13">
        <v>5</v>
      </c>
      <c r="F14" s="13">
        <v>5</v>
      </c>
      <c r="G14" s="13">
        <v>5</v>
      </c>
      <c r="H14" s="13">
        <v>5</v>
      </c>
      <c r="I14" s="13">
        <v>5</v>
      </c>
      <c r="J14" s="13">
        <v>5</v>
      </c>
      <c r="K14" s="101">
        <v>5</v>
      </c>
      <c r="L14" s="13">
        <v>5</v>
      </c>
      <c r="M14" s="13">
        <v>5</v>
      </c>
      <c r="N14" s="13">
        <v>5</v>
      </c>
      <c r="O14" s="6">
        <f>SUM(D14:N14)</f>
        <v>60</v>
      </c>
    </row>
    <row r="15" spans="1:15" ht="93.75" customHeight="1">
      <c r="A15" s="172" t="s">
        <v>311</v>
      </c>
      <c r="B15" s="96" t="s">
        <v>56</v>
      </c>
      <c r="C15" s="125" t="s">
        <v>2</v>
      </c>
      <c r="D15" s="94">
        <f aca="true" t="shared" si="2" ref="D15:K15">100*D16/D17</f>
        <v>5.764705882352942</v>
      </c>
      <c r="E15" s="94">
        <f t="shared" si="2"/>
        <v>4.0588235294117645</v>
      </c>
      <c r="F15" s="94">
        <f t="shared" si="2"/>
        <v>6.588235294117647</v>
      </c>
      <c r="G15" s="94">
        <f t="shared" si="2"/>
        <v>4.529411764705882</v>
      </c>
      <c r="H15" s="94">
        <f t="shared" si="2"/>
        <v>3.176470588235294</v>
      </c>
      <c r="I15" s="94">
        <f t="shared" si="2"/>
        <v>3.6470588235294117</v>
      </c>
      <c r="J15" s="94">
        <f t="shared" si="2"/>
        <v>2.4705882352941178</v>
      </c>
      <c r="K15" s="94">
        <f t="shared" si="2"/>
        <v>3.823529411764706</v>
      </c>
      <c r="L15" s="94">
        <f>100*L16/L17</f>
        <v>6.352941176470588</v>
      </c>
      <c r="M15" s="94">
        <f>100*M16/M17</f>
        <v>4.294117647058823</v>
      </c>
      <c r="N15" s="94">
        <f>100*N16/N17</f>
        <v>1.0588235294117647</v>
      </c>
      <c r="O15" s="95">
        <f>100*O16/O17</f>
        <v>4.160427807486631</v>
      </c>
    </row>
    <row r="16" spans="1:15" ht="48.75" customHeight="1">
      <c r="A16" s="173"/>
      <c r="B16" s="96" t="s">
        <v>57</v>
      </c>
      <c r="C16" s="126"/>
      <c r="D16" s="81">
        <v>9.8</v>
      </c>
      <c r="E16" s="5">
        <v>6.9</v>
      </c>
      <c r="F16" s="5">
        <v>11.2</v>
      </c>
      <c r="G16" s="5">
        <v>7.7</v>
      </c>
      <c r="H16" s="5">
        <v>5.4</v>
      </c>
      <c r="I16" s="5">
        <v>6.2</v>
      </c>
      <c r="J16" s="5">
        <v>4.2</v>
      </c>
      <c r="K16" s="33">
        <v>6.5</v>
      </c>
      <c r="L16" s="5">
        <v>10.8</v>
      </c>
      <c r="M16" s="5">
        <v>7.3</v>
      </c>
      <c r="N16" s="5">
        <v>1.8</v>
      </c>
      <c r="O16" s="6">
        <f aca="true" t="shared" si="3" ref="O16:O21">SUM(D16:N16)</f>
        <v>77.8</v>
      </c>
    </row>
    <row r="17" spans="1:15" ht="30" customHeight="1">
      <c r="A17" s="173"/>
      <c r="B17" s="90" t="s">
        <v>58</v>
      </c>
      <c r="C17" s="126"/>
      <c r="D17" s="91">
        <v>170</v>
      </c>
      <c r="E17" s="92">
        <v>170</v>
      </c>
      <c r="F17" s="92">
        <v>170</v>
      </c>
      <c r="G17" s="92">
        <v>170</v>
      </c>
      <c r="H17" s="92">
        <v>170</v>
      </c>
      <c r="I17" s="92">
        <v>170</v>
      </c>
      <c r="J17" s="92">
        <v>170</v>
      </c>
      <c r="K17" s="92">
        <v>170</v>
      </c>
      <c r="L17" s="92">
        <v>170</v>
      </c>
      <c r="M17" s="92">
        <v>170</v>
      </c>
      <c r="N17" s="92">
        <v>170</v>
      </c>
      <c r="O17" s="93">
        <f t="shared" si="3"/>
        <v>1870</v>
      </c>
    </row>
    <row r="18" spans="1:15" ht="51" customHeight="1">
      <c r="A18" s="173"/>
      <c r="B18" s="97" t="s">
        <v>312</v>
      </c>
      <c r="C18" s="126"/>
      <c r="D18" s="82">
        <v>10</v>
      </c>
      <c r="E18" s="13">
        <v>10</v>
      </c>
      <c r="F18" s="13">
        <v>10</v>
      </c>
      <c r="G18" s="13">
        <v>10</v>
      </c>
      <c r="H18" s="13">
        <v>10</v>
      </c>
      <c r="I18" s="13">
        <v>10</v>
      </c>
      <c r="J18" s="13">
        <v>10</v>
      </c>
      <c r="K18" s="101">
        <v>10</v>
      </c>
      <c r="L18" s="13">
        <v>10</v>
      </c>
      <c r="M18" s="13">
        <v>10</v>
      </c>
      <c r="N18" s="13">
        <v>10</v>
      </c>
      <c r="O18" s="6">
        <f t="shared" si="3"/>
        <v>110</v>
      </c>
    </row>
    <row r="19" spans="1:15" ht="81.75" customHeight="1">
      <c r="A19" s="67" t="s">
        <v>59</v>
      </c>
      <c r="B19" s="37" t="s">
        <v>60</v>
      </c>
      <c r="C19" s="47" t="s">
        <v>6</v>
      </c>
      <c r="D19" s="81">
        <v>5</v>
      </c>
      <c r="E19" s="5">
        <v>5</v>
      </c>
      <c r="F19" s="5">
        <v>5</v>
      </c>
      <c r="G19" s="5">
        <v>5</v>
      </c>
      <c r="H19" s="5">
        <v>5</v>
      </c>
      <c r="I19" s="5">
        <v>5</v>
      </c>
      <c r="J19" s="5">
        <v>5</v>
      </c>
      <c r="K19" s="33">
        <v>5</v>
      </c>
      <c r="L19" s="5">
        <v>5</v>
      </c>
      <c r="M19" s="5">
        <v>5</v>
      </c>
      <c r="N19" s="5">
        <v>5</v>
      </c>
      <c r="O19" s="6">
        <f t="shared" si="3"/>
        <v>55</v>
      </c>
    </row>
    <row r="20" spans="1:15" ht="105.75" customHeight="1">
      <c r="A20" s="67" t="s">
        <v>61</v>
      </c>
      <c r="B20" s="37" t="s">
        <v>62</v>
      </c>
      <c r="C20" s="47" t="s">
        <v>6</v>
      </c>
      <c r="D20" s="81">
        <v>0</v>
      </c>
      <c r="E20" s="5">
        <v>0</v>
      </c>
      <c r="F20" s="5">
        <v>0</v>
      </c>
      <c r="G20" s="5">
        <v>0</v>
      </c>
      <c r="H20" s="5">
        <v>5</v>
      </c>
      <c r="I20" s="5">
        <v>0</v>
      </c>
      <c r="J20" s="5">
        <v>5</v>
      </c>
      <c r="K20" s="33">
        <v>5</v>
      </c>
      <c r="L20" s="5">
        <v>5</v>
      </c>
      <c r="M20" s="5">
        <v>0</v>
      </c>
      <c r="N20" s="5">
        <v>5</v>
      </c>
      <c r="O20" s="6">
        <f t="shared" si="3"/>
        <v>25</v>
      </c>
    </row>
    <row r="21" spans="1:15" ht="146.25" customHeight="1" thickBot="1">
      <c r="A21" s="68" t="s">
        <v>63</v>
      </c>
      <c r="B21" s="12" t="s">
        <v>64</v>
      </c>
      <c r="C21" s="51" t="s">
        <v>0</v>
      </c>
      <c r="D21" s="82">
        <v>0</v>
      </c>
      <c r="E21" s="13">
        <v>0</v>
      </c>
      <c r="F21" s="13">
        <v>0</v>
      </c>
      <c r="G21" s="13">
        <v>0</v>
      </c>
      <c r="H21" s="13">
        <v>0</v>
      </c>
      <c r="I21" s="13">
        <v>0</v>
      </c>
      <c r="J21" s="13">
        <v>0</v>
      </c>
      <c r="K21" s="101">
        <v>0</v>
      </c>
      <c r="L21" s="13">
        <v>0</v>
      </c>
      <c r="M21" s="13">
        <v>0</v>
      </c>
      <c r="N21" s="13">
        <v>10</v>
      </c>
      <c r="O21" s="6">
        <f t="shared" si="3"/>
        <v>10</v>
      </c>
    </row>
    <row r="22" spans="1:15" ht="46.5" customHeight="1" thickBot="1">
      <c r="A22" s="71" t="s">
        <v>4</v>
      </c>
      <c r="B22" s="72" t="s">
        <v>4</v>
      </c>
      <c r="C22" s="73" t="s">
        <v>65</v>
      </c>
      <c r="D22" s="74">
        <f>D8+D9+D10+D14+D18+D19+D20+D21</f>
        <v>35</v>
      </c>
      <c r="E22" s="74">
        <f aca="true" t="shared" si="4" ref="E22:O22">E8+E9+E10+E14+E18+E19+E20+E21</f>
        <v>25</v>
      </c>
      <c r="F22" s="74">
        <f t="shared" si="4"/>
        <v>25</v>
      </c>
      <c r="G22" s="74">
        <f t="shared" si="4"/>
        <v>25</v>
      </c>
      <c r="H22" s="74">
        <f t="shared" si="4"/>
        <v>30</v>
      </c>
      <c r="I22" s="74">
        <f t="shared" si="4"/>
        <v>25</v>
      </c>
      <c r="J22" s="74">
        <f t="shared" si="4"/>
        <v>30</v>
      </c>
      <c r="K22" s="74">
        <f t="shared" si="4"/>
        <v>30</v>
      </c>
      <c r="L22" s="74">
        <f t="shared" si="4"/>
        <v>30</v>
      </c>
      <c r="M22" s="74">
        <f t="shared" si="4"/>
        <v>25</v>
      </c>
      <c r="N22" s="74">
        <f t="shared" si="4"/>
        <v>40</v>
      </c>
      <c r="O22" s="74">
        <f t="shared" si="4"/>
        <v>320</v>
      </c>
    </row>
    <row r="23" spans="1:15" ht="26.25" customHeight="1" thickBot="1">
      <c r="A23" s="131" t="s">
        <v>66</v>
      </c>
      <c r="B23" s="132"/>
      <c r="C23" s="132"/>
      <c r="D23" s="132"/>
      <c r="E23" s="132"/>
      <c r="F23" s="132"/>
      <c r="G23" s="132"/>
      <c r="H23" s="132"/>
      <c r="I23" s="132"/>
      <c r="J23" s="132"/>
      <c r="K23" s="132"/>
      <c r="L23" s="132"/>
      <c r="M23" s="132"/>
      <c r="N23" s="132"/>
      <c r="O23" s="133"/>
    </row>
    <row r="24" spans="1:15" ht="97.5" customHeight="1">
      <c r="A24" s="69" t="s">
        <v>67</v>
      </c>
      <c r="B24" s="40" t="s">
        <v>68</v>
      </c>
      <c r="C24" s="48" t="s">
        <v>69</v>
      </c>
      <c r="D24" s="83">
        <v>2</v>
      </c>
      <c r="E24" s="80">
        <v>2</v>
      </c>
      <c r="F24" s="80">
        <v>2</v>
      </c>
      <c r="G24" s="80">
        <v>2</v>
      </c>
      <c r="H24" s="80">
        <v>2</v>
      </c>
      <c r="I24" s="80">
        <v>2</v>
      </c>
      <c r="J24" s="80">
        <v>2</v>
      </c>
      <c r="K24" s="102">
        <v>2</v>
      </c>
      <c r="L24" s="80">
        <v>2</v>
      </c>
      <c r="M24" s="80">
        <v>2</v>
      </c>
      <c r="N24" s="80">
        <v>2</v>
      </c>
      <c r="O24" s="48">
        <f>SUM(D24:N24)</f>
        <v>22</v>
      </c>
    </row>
    <row r="25" spans="1:15" ht="103.5" customHeight="1">
      <c r="A25" s="70" t="s">
        <v>70</v>
      </c>
      <c r="B25" s="40" t="s">
        <v>71</v>
      </c>
      <c r="C25" s="48" t="s">
        <v>72</v>
      </c>
      <c r="D25" s="83">
        <v>1</v>
      </c>
      <c r="E25" s="80">
        <v>1</v>
      </c>
      <c r="F25" s="80">
        <v>1</v>
      </c>
      <c r="G25" s="80">
        <v>1</v>
      </c>
      <c r="H25" s="80">
        <v>1</v>
      </c>
      <c r="I25" s="80">
        <v>1</v>
      </c>
      <c r="J25" s="80">
        <v>1</v>
      </c>
      <c r="K25" s="102">
        <v>1</v>
      </c>
      <c r="L25" s="80">
        <v>1</v>
      </c>
      <c r="M25" s="80">
        <v>1</v>
      </c>
      <c r="N25" s="80">
        <v>1</v>
      </c>
      <c r="O25" s="80">
        <f>SUM(D25:N25)</f>
        <v>11</v>
      </c>
    </row>
    <row r="26" spans="1:15" ht="77.25" customHeight="1">
      <c r="A26" s="49" t="s">
        <v>73</v>
      </c>
      <c r="B26" s="40" t="s">
        <v>71</v>
      </c>
      <c r="C26" s="48" t="s">
        <v>72</v>
      </c>
      <c r="D26" s="83">
        <v>0</v>
      </c>
      <c r="E26" s="80">
        <v>0</v>
      </c>
      <c r="F26" s="80">
        <v>0</v>
      </c>
      <c r="G26" s="80">
        <v>0</v>
      </c>
      <c r="H26" s="80">
        <v>0</v>
      </c>
      <c r="I26" s="80">
        <v>0</v>
      </c>
      <c r="J26" s="80">
        <v>0</v>
      </c>
      <c r="K26" s="102">
        <v>0</v>
      </c>
      <c r="L26" s="80">
        <v>0</v>
      </c>
      <c r="M26" s="80">
        <v>0</v>
      </c>
      <c r="N26" s="80">
        <v>0</v>
      </c>
      <c r="O26" s="80">
        <f>SUM(D26:N26)</f>
        <v>0</v>
      </c>
    </row>
    <row r="27" spans="1:15" ht="74.25" customHeight="1">
      <c r="A27" s="49" t="s">
        <v>74</v>
      </c>
      <c r="B27" s="40" t="s">
        <v>75</v>
      </c>
      <c r="C27" s="48" t="s">
        <v>76</v>
      </c>
      <c r="D27" s="83">
        <v>1</v>
      </c>
      <c r="E27" s="80">
        <v>0</v>
      </c>
      <c r="F27" s="80">
        <v>1</v>
      </c>
      <c r="G27" s="80">
        <v>1</v>
      </c>
      <c r="H27" s="80">
        <v>1</v>
      </c>
      <c r="I27" s="80">
        <v>1</v>
      </c>
      <c r="J27" s="80">
        <v>1</v>
      </c>
      <c r="K27" s="102">
        <v>1</v>
      </c>
      <c r="L27" s="80">
        <v>1</v>
      </c>
      <c r="M27" s="80">
        <v>0</v>
      </c>
      <c r="N27" s="80">
        <v>1</v>
      </c>
      <c r="O27" s="80">
        <f>SUM(D27:N27)</f>
        <v>9</v>
      </c>
    </row>
    <row r="28" spans="1:15" ht="73.5" customHeight="1">
      <c r="A28" s="117" t="s">
        <v>77</v>
      </c>
      <c r="B28" s="37" t="s">
        <v>78</v>
      </c>
      <c r="C28" s="127" t="s">
        <v>0</v>
      </c>
      <c r="D28" s="15">
        <f aca="true" t="shared" si="5" ref="D28:O28">100*D29/D30</f>
        <v>74.70308788598575</v>
      </c>
      <c r="E28" s="15">
        <f t="shared" si="5"/>
        <v>86.51804670912951</v>
      </c>
      <c r="F28" s="15">
        <f t="shared" si="5"/>
        <v>86.87943262411348</v>
      </c>
      <c r="G28" s="15">
        <f t="shared" si="5"/>
        <v>88.67924528301887</v>
      </c>
      <c r="H28" s="15">
        <f t="shared" si="5"/>
        <v>83.01886792452831</v>
      </c>
      <c r="I28" s="15">
        <f t="shared" si="5"/>
        <v>93.15068493150685</v>
      </c>
      <c r="J28" s="15">
        <f t="shared" si="5"/>
        <v>91.17647058823529</v>
      </c>
      <c r="K28" s="15">
        <f t="shared" si="5"/>
        <v>86.48648648648648</v>
      </c>
      <c r="L28" s="15">
        <f>100*L29/L30</f>
        <v>80.98859315589354</v>
      </c>
      <c r="M28" s="15">
        <f>100*M29/M30</f>
        <v>63.63636363636363</v>
      </c>
      <c r="N28" s="15">
        <f t="shared" si="5"/>
        <v>66.19718309859155</v>
      </c>
      <c r="O28" s="16">
        <f t="shared" si="5"/>
        <v>81.89771197846568</v>
      </c>
    </row>
    <row r="29" spans="1:15" ht="47.25" customHeight="1">
      <c r="A29" s="112"/>
      <c r="B29" s="37" t="s">
        <v>79</v>
      </c>
      <c r="C29" s="138"/>
      <c r="D29" s="81">
        <v>629</v>
      </c>
      <c r="E29" s="5">
        <v>815</v>
      </c>
      <c r="F29" s="5">
        <v>245</v>
      </c>
      <c r="G29" s="5">
        <v>47</v>
      </c>
      <c r="H29" s="5">
        <v>88</v>
      </c>
      <c r="I29" s="5">
        <v>136</v>
      </c>
      <c r="J29" s="5">
        <v>62</v>
      </c>
      <c r="K29" s="33">
        <v>96</v>
      </c>
      <c r="L29" s="5">
        <v>213</v>
      </c>
      <c r="M29" s="5">
        <v>56</v>
      </c>
      <c r="N29" s="5">
        <v>47</v>
      </c>
      <c r="O29" s="17">
        <f>SUM(D29:N29)</f>
        <v>2434</v>
      </c>
    </row>
    <row r="30" spans="1:15" ht="30" customHeight="1">
      <c r="A30" s="112"/>
      <c r="B30" s="11" t="s">
        <v>80</v>
      </c>
      <c r="C30" s="138"/>
      <c r="D30" s="81">
        <v>842</v>
      </c>
      <c r="E30" s="5">
        <v>942</v>
      </c>
      <c r="F30" s="5">
        <v>282</v>
      </c>
      <c r="G30" s="5">
        <v>53</v>
      </c>
      <c r="H30" s="5">
        <v>106</v>
      </c>
      <c r="I30" s="5">
        <v>146</v>
      </c>
      <c r="J30" s="5">
        <v>68</v>
      </c>
      <c r="K30" s="33">
        <v>111</v>
      </c>
      <c r="L30" s="5">
        <v>263</v>
      </c>
      <c r="M30" s="5">
        <v>88</v>
      </c>
      <c r="N30" s="5">
        <v>71</v>
      </c>
      <c r="O30" s="17">
        <f>SUM(D30:N30)</f>
        <v>2972</v>
      </c>
    </row>
    <row r="31" spans="1:15" ht="52.5" customHeight="1" thickBot="1">
      <c r="A31" s="152"/>
      <c r="B31" s="12" t="s">
        <v>81</v>
      </c>
      <c r="C31" s="125"/>
      <c r="D31" s="82">
        <v>5</v>
      </c>
      <c r="E31" s="13">
        <v>10</v>
      </c>
      <c r="F31" s="13">
        <v>10</v>
      </c>
      <c r="G31" s="13">
        <v>10</v>
      </c>
      <c r="H31" s="13">
        <v>10</v>
      </c>
      <c r="I31" s="13">
        <v>10</v>
      </c>
      <c r="J31" s="13">
        <v>10</v>
      </c>
      <c r="K31" s="101">
        <v>10</v>
      </c>
      <c r="L31" s="13">
        <v>10</v>
      </c>
      <c r="M31" s="13">
        <v>5</v>
      </c>
      <c r="N31" s="13">
        <v>5</v>
      </c>
      <c r="O31" s="17">
        <f>SUM(D31:N31)</f>
        <v>95</v>
      </c>
    </row>
    <row r="32" spans="1:15" ht="97.5" customHeight="1">
      <c r="A32" s="159" t="s">
        <v>82</v>
      </c>
      <c r="B32" s="37" t="s">
        <v>83</v>
      </c>
      <c r="C32" s="127" t="s">
        <v>0</v>
      </c>
      <c r="D32" s="15">
        <f aca="true" t="shared" si="6" ref="D32:O32">100*D33/D34</f>
        <v>97.88235294117646</v>
      </c>
      <c r="E32" s="15">
        <f t="shared" si="6"/>
        <v>107.03781512605042</v>
      </c>
      <c r="F32" s="15">
        <f t="shared" si="6"/>
        <v>98.59649122807018</v>
      </c>
      <c r="G32" s="15">
        <f t="shared" si="6"/>
        <v>118.51851851851852</v>
      </c>
      <c r="H32" s="15">
        <f t="shared" si="6"/>
        <v>134.28571428571428</v>
      </c>
      <c r="I32" s="15">
        <f t="shared" si="6"/>
        <v>95.20547945205479</v>
      </c>
      <c r="J32" s="15">
        <f>100*J33/J34</f>
        <v>110.29411764705883</v>
      </c>
      <c r="K32" s="15">
        <f>100*K33/K34</f>
        <v>116.21621621621621</v>
      </c>
      <c r="L32" s="15">
        <f t="shared" si="6"/>
        <v>95.43726235741445</v>
      </c>
      <c r="M32" s="15">
        <f t="shared" si="6"/>
        <v>151.72413793103448</v>
      </c>
      <c r="N32" s="15">
        <f t="shared" si="6"/>
        <v>105.63380281690141</v>
      </c>
      <c r="O32" s="16">
        <f t="shared" si="6"/>
        <v>104.87967914438502</v>
      </c>
    </row>
    <row r="33" spans="1:15" ht="69" customHeight="1">
      <c r="A33" s="114"/>
      <c r="B33" s="37" t="s">
        <v>84</v>
      </c>
      <c r="C33" s="138"/>
      <c r="D33" s="81">
        <v>832</v>
      </c>
      <c r="E33" s="5">
        <v>1019</v>
      </c>
      <c r="F33" s="5">
        <v>281</v>
      </c>
      <c r="G33" s="5">
        <v>64</v>
      </c>
      <c r="H33" s="5">
        <v>141</v>
      </c>
      <c r="I33" s="5">
        <v>139</v>
      </c>
      <c r="J33" s="5">
        <v>75</v>
      </c>
      <c r="K33" s="33">
        <v>129</v>
      </c>
      <c r="L33" s="5">
        <v>251</v>
      </c>
      <c r="M33" s="5">
        <v>132</v>
      </c>
      <c r="N33" s="5">
        <v>75</v>
      </c>
      <c r="O33" s="17">
        <f>SUM(D33:N33)</f>
        <v>3138</v>
      </c>
    </row>
    <row r="34" spans="1:15" ht="38.25" customHeight="1">
      <c r="A34" s="114"/>
      <c r="B34" s="11" t="s">
        <v>80</v>
      </c>
      <c r="C34" s="138"/>
      <c r="D34" s="81">
        <v>850</v>
      </c>
      <c r="E34" s="5">
        <v>952</v>
      </c>
      <c r="F34" s="5">
        <v>285</v>
      </c>
      <c r="G34" s="5">
        <v>54</v>
      </c>
      <c r="H34" s="5">
        <v>105</v>
      </c>
      <c r="I34" s="5">
        <v>146</v>
      </c>
      <c r="J34" s="5">
        <v>68</v>
      </c>
      <c r="K34" s="33">
        <v>111</v>
      </c>
      <c r="L34" s="5">
        <v>263</v>
      </c>
      <c r="M34" s="5">
        <v>87</v>
      </c>
      <c r="N34" s="5">
        <v>71</v>
      </c>
      <c r="O34" s="17">
        <f>SUM(D34:N34)</f>
        <v>2992</v>
      </c>
    </row>
    <row r="35" spans="1:15" ht="54.75" customHeight="1" thickBot="1">
      <c r="A35" s="114"/>
      <c r="B35" s="12" t="s">
        <v>85</v>
      </c>
      <c r="C35" s="125"/>
      <c r="D35" s="81">
        <v>10</v>
      </c>
      <c r="E35" s="5">
        <v>10</v>
      </c>
      <c r="F35" s="5">
        <v>10</v>
      </c>
      <c r="G35" s="5">
        <v>10</v>
      </c>
      <c r="H35" s="5">
        <v>10</v>
      </c>
      <c r="I35" s="5">
        <v>10</v>
      </c>
      <c r="J35" s="13">
        <v>10</v>
      </c>
      <c r="K35" s="33">
        <v>10</v>
      </c>
      <c r="L35" s="5">
        <v>10</v>
      </c>
      <c r="M35" s="5">
        <v>10</v>
      </c>
      <c r="N35" s="5">
        <v>10</v>
      </c>
      <c r="O35" s="17">
        <f>SUM(D35:N35)</f>
        <v>110</v>
      </c>
    </row>
    <row r="36" spans="1:15" ht="100.5" customHeight="1">
      <c r="A36" s="159" t="s">
        <v>86</v>
      </c>
      <c r="B36" s="37" t="s">
        <v>87</v>
      </c>
      <c r="C36" s="127" t="s">
        <v>0</v>
      </c>
      <c r="D36" s="15">
        <f aca="true" t="shared" si="7" ref="D36:O36">100*D37/D38</f>
        <v>28.187919463087248</v>
      </c>
      <c r="E36" s="15">
        <f t="shared" si="7"/>
        <v>28.571428571428573</v>
      </c>
      <c r="F36" s="15">
        <f t="shared" si="7"/>
        <v>22.727272727272727</v>
      </c>
      <c r="G36" s="15">
        <f t="shared" si="7"/>
        <v>50</v>
      </c>
      <c r="H36" s="15">
        <f t="shared" si="7"/>
        <v>9.090909090909092</v>
      </c>
      <c r="I36" s="15">
        <f t="shared" si="7"/>
        <v>43.58974358974359</v>
      </c>
      <c r="J36" s="15">
        <f t="shared" si="7"/>
        <v>38.46153846153846</v>
      </c>
      <c r="K36" s="15">
        <f t="shared" si="7"/>
        <v>30</v>
      </c>
      <c r="L36" s="15">
        <f>100*L37/L38</f>
        <v>27.77777777777778</v>
      </c>
      <c r="M36" s="15">
        <f>100*M37/M38</f>
        <v>66.66666666666667</v>
      </c>
      <c r="N36" s="15" t="e">
        <f>100*N37/N38</f>
        <v>#DIV/0!</v>
      </c>
      <c r="O36" s="16">
        <f t="shared" si="7"/>
        <v>29.48539638386648</v>
      </c>
    </row>
    <row r="37" spans="1:15" ht="73.5" customHeight="1">
      <c r="A37" s="114"/>
      <c r="B37" s="37" t="s">
        <v>88</v>
      </c>
      <c r="C37" s="138"/>
      <c r="D37" s="81">
        <v>84</v>
      </c>
      <c r="E37" s="5">
        <v>40</v>
      </c>
      <c r="F37" s="5">
        <v>20</v>
      </c>
      <c r="G37" s="5">
        <v>7</v>
      </c>
      <c r="H37" s="5">
        <v>1</v>
      </c>
      <c r="I37" s="5">
        <v>17</v>
      </c>
      <c r="J37" s="5">
        <v>10</v>
      </c>
      <c r="K37" s="33">
        <v>12</v>
      </c>
      <c r="L37" s="5">
        <v>15</v>
      </c>
      <c r="M37" s="5">
        <v>6</v>
      </c>
      <c r="N37" s="5">
        <v>0</v>
      </c>
      <c r="O37" s="17">
        <f>SUM(D37:N37)</f>
        <v>212</v>
      </c>
    </row>
    <row r="38" spans="1:15" ht="44.25" customHeight="1">
      <c r="A38" s="114"/>
      <c r="B38" s="11" t="s">
        <v>89</v>
      </c>
      <c r="C38" s="138"/>
      <c r="D38" s="81">
        <v>298</v>
      </c>
      <c r="E38" s="5">
        <v>140</v>
      </c>
      <c r="F38" s="5">
        <v>88</v>
      </c>
      <c r="G38" s="5">
        <v>14</v>
      </c>
      <c r="H38" s="5">
        <v>11</v>
      </c>
      <c r="I38" s="5">
        <v>39</v>
      </c>
      <c r="J38" s="5">
        <v>26</v>
      </c>
      <c r="K38" s="33">
        <v>40</v>
      </c>
      <c r="L38" s="5">
        <v>54</v>
      </c>
      <c r="M38" s="5">
        <v>9</v>
      </c>
      <c r="N38" s="5">
        <v>0</v>
      </c>
      <c r="O38" s="17">
        <f>SUM(D38:N38)</f>
        <v>719</v>
      </c>
    </row>
    <row r="39" spans="1:15" ht="56.25" customHeight="1" thickBot="1">
      <c r="A39" s="114"/>
      <c r="B39" s="12" t="s">
        <v>90</v>
      </c>
      <c r="C39" s="125"/>
      <c r="D39" s="82">
        <v>10</v>
      </c>
      <c r="E39" s="13">
        <v>10</v>
      </c>
      <c r="F39" s="13">
        <v>2</v>
      </c>
      <c r="G39" s="13">
        <v>10</v>
      </c>
      <c r="H39" s="13">
        <v>0</v>
      </c>
      <c r="I39" s="13">
        <v>10</v>
      </c>
      <c r="J39" s="5">
        <v>10</v>
      </c>
      <c r="K39" s="101">
        <v>10</v>
      </c>
      <c r="L39" s="13">
        <v>10</v>
      </c>
      <c r="M39" s="13">
        <v>10</v>
      </c>
      <c r="N39" s="13">
        <v>0</v>
      </c>
      <c r="O39" s="17">
        <f>SUM(D39:N39)</f>
        <v>82</v>
      </c>
    </row>
    <row r="40" spans="1:15" ht="75.75" customHeight="1" thickBot="1">
      <c r="A40" s="160" t="s">
        <v>308</v>
      </c>
      <c r="B40" s="161"/>
      <c r="C40" s="73" t="s">
        <v>91</v>
      </c>
      <c r="D40" s="74">
        <f>D24+D25+D26+D27+D31+D35+D39</f>
        <v>29</v>
      </c>
      <c r="E40" s="74">
        <f aca="true" t="shared" si="8" ref="E40:O40">E24+E25+E26+E27+E31+E35+E39</f>
        <v>33</v>
      </c>
      <c r="F40" s="74">
        <f t="shared" si="8"/>
        <v>26</v>
      </c>
      <c r="G40" s="74">
        <f t="shared" si="8"/>
        <v>34</v>
      </c>
      <c r="H40" s="74">
        <f t="shared" si="8"/>
        <v>24</v>
      </c>
      <c r="I40" s="74">
        <f t="shared" si="8"/>
        <v>34</v>
      </c>
      <c r="J40" s="74">
        <f t="shared" si="8"/>
        <v>34</v>
      </c>
      <c r="K40" s="74">
        <f t="shared" si="8"/>
        <v>34</v>
      </c>
      <c r="L40" s="74">
        <f t="shared" si="8"/>
        <v>34</v>
      </c>
      <c r="M40" s="74">
        <f t="shared" si="8"/>
        <v>28</v>
      </c>
      <c r="N40" s="74">
        <f t="shared" si="8"/>
        <v>19</v>
      </c>
      <c r="O40" s="74">
        <f t="shared" si="8"/>
        <v>329</v>
      </c>
    </row>
    <row r="41" spans="1:15" ht="34.5" customHeight="1">
      <c r="A41" s="162" t="s">
        <v>92</v>
      </c>
      <c r="B41" s="134"/>
      <c r="C41" s="134"/>
      <c r="D41" s="134"/>
      <c r="E41" s="134"/>
      <c r="F41" s="134"/>
      <c r="G41" s="134"/>
      <c r="H41" s="134"/>
      <c r="I41" s="134"/>
      <c r="J41" s="134"/>
      <c r="K41" s="134"/>
      <c r="L41" s="134"/>
      <c r="M41" s="134"/>
      <c r="N41" s="134"/>
      <c r="O41" s="163"/>
    </row>
    <row r="42" spans="1:15" ht="27.75" customHeight="1">
      <c r="A42" s="155" t="s">
        <v>93</v>
      </c>
      <c r="B42" s="156"/>
      <c r="C42" s="156"/>
      <c r="D42" s="156"/>
      <c r="E42" s="156"/>
      <c r="F42" s="156"/>
      <c r="G42" s="156"/>
      <c r="H42" s="156"/>
      <c r="I42" s="156"/>
      <c r="J42" s="156"/>
      <c r="K42" s="156"/>
      <c r="L42" s="156"/>
      <c r="M42" s="156"/>
      <c r="N42" s="156"/>
      <c r="O42" s="158"/>
    </row>
    <row r="43" spans="1:15" ht="115.5" customHeight="1">
      <c r="A43" s="117" t="s">
        <v>94</v>
      </c>
      <c r="B43" s="39" t="s">
        <v>95</v>
      </c>
      <c r="C43" s="118" t="s">
        <v>0</v>
      </c>
      <c r="D43" s="15">
        <f aca="true" t="shared" si="9" ref="D43:L43">100*D44/D45</f>
        <v>95.58823529411765</v>
      </c>
      <c r="E43" s="15">
        <f t="shared" si="9"/>
        <v>100</v>
      </c>
      <c r="F43" s="15">
        <f t="shared" si="9"/>
        <v>100</v>
      </c>
      <c r="G43" s="15">
        <f t="shared" si="9"/>
        <v>100</v>
      </c>
      <c r="H43" s="15">
        <f t="shared" si="9"/>
        <v>91.66666666666667</v>
      </c>
      <c r="I43" s="15">
        <f t="shared" si="9"/>
        <v>100</v>
      </c>
      <c r="J43" s="15">
        <f t="shared" si="9"/>
        <v>100</v>
      </c>
      <c r="K43" s="15">
        <f t="shared" si="9"/>
        <v>73.33333333333333</v>
      </c>
      <c r="L43" s="15">
        <f t="shared" si="9"/>
        <v>100</v>
      </c>
      <c r="M43" s="15">
        <f>100*M44/M45</f>
        <v>100</v>
      </c>
      <c r="N43" s="15">
        <f>100*N44/N45</f>
        <v>85.71428571428571</v>
      </c>
      <c r="O43" s="16">
        <f>100*O44/O45</f>
        <v>97</v>
      </c>
    </row>
    <row r="44" spans="1:15" ht="92.25" customHeight="1">
      <c r="A44" s="112"/>
      <c r="B44" s="37" t="s">
        <v>14</v>
      </c>
      <c r="C44" s="115"/>
      <c r="D44" s="81">
        <v>65</v>
      </c>
      <c r="E44" s="5">
        <v>96</v>
      </c>
      <c r="F44" s="5">
        <v>25</v>
      </c>
      <c r="G44" s="5">
        <v>4</v>
      </c>
      <c r="H44" s="5">
        <v>11</v>
      </c>
      <c r="I44" s="5">
        <v>10</v>
      </c>
      <c r="J44" s="5">
        <v>10</v>
      </c>
      <c r="K44" s="33">
        <v>11</v>
      </c>
      <c r="L44" s="5">
        <v>40</v>
      </c>
      <c r="M44" s="5">
        <v>13</v>
      </c>
      <c r="N44" s="5">
        <v>6</v>
      </c>
      <c r="O44" s="6">
        <f>SUM(D44:N44)</f>
        <v>291</v>
      </c>
    </row>
    <row r="45" spans="1:15" ht="45.75" customHeight="1">
      <c r="A45" s="112"/>
      <c r="B45" s="37" t="s">
        <v>96</v>
      </c>
      <c r="C45" s="115"/>
      <c r="D45" s="81">
        <v>68</v>
      </c>
      <c r="E45" s="5">
        <v>96</v>
      </c>
      <c r="F45" s="5">
        <v>25</v>
      </c>
      <c r="G45" s="5">
        <v>4</v>
      </c>
      <c r="H45" s="5">
        <v>12</v>
      </c>
      <c r="I45" s="5">
        <v>10</v>
      </c>
      <c r="J45" s="5">
        <v>10</v>
      </c>
      <c r="K45" s="33">
        <v>15</v>
      </c>
      <c r="L45" s="5">
        <v>40</v>
      </c>
      <c r="M45" s="5">
        <v>13</v>
      </c>
      <c r="N45" s="5">
        <v>7</v>
      </c>
      <c r="O45" s="6">
        <f>SUM(D45:N45)</f>
        <v>300</v>
      </c>
    </row>
    <row r="46" spans="1:15" ht="48.75" customHeight="1">
      <c r="A46" s="112"/>
      <c r="B46" s="37" t="s">
        <v>97</v>
      </c>
      <c r="C46" s="115"/>
      <c r="D46" s="81">
        <v>5</v>
      </c>
      <c r="E46" s="5">
        <v>10</v>
      </c>
      <c r="F46" s="5">
        <v>10</v>
      </c>
      <c r="G46" s="5">
        <v>10</v>
      </c>
      <c r="H46" s="5">
        <v>5</v>
      </c>
      <c r="I46" s="5">
        <v>10</v>
      </c>
      <c r="J46" s="5">
        <v>10</v>
      </c>
      <c r="K46" s="33">
        <v>0</v>
      </c>
      <c r="L46" s="5">
        <v>10</v>
      </c>
      <c r="M46" s="5">
        <v>10</v>
      </c>
      <c r="N46" s="5">
        <v>0</v>
      </c>
      <c r="O46" s="6">
        <f>SUM(D46:N46)</f>
        <v>80</v>
      </c>
    </row>
    <row r="47" spans="1:15" ht="96" customHeight="1">
      <c r="A47" s="117" t="s">
        <v>98</v>
      </c>
      <c r="B47" s="39" t="s">
        <v>99</v>
      </c>
      <c r="C47" s="118" t="s">
        <v>0</v>
      </c>
      <c r="D47" s="15">
        <f aca="true" t="shared" si="10" ref="D47:K47">100*D48/D49</f>
        <v>75</v>
      </c>
      <c r="E47" s="15">
        <f t="shared" si="10"/>
        <v>50</v>
      </c>
      <c r="F47" s="15">
        <f t="shared" si="10"/>
        <v>100</v>
      </c>
      <c r="G47" s="15">
        <f t="shared" si="10"/>
        <v>75</v>
      </c>
      <c r="H47" s="15">
        <f t="shared" si="10"/>
        <v>83.33333333333333</v>
      </c>
      <c r="I47" s="15">
        <f t="shared" si="10"/>
        <v>50</v>
      </c>
      <c r="J47" s="15">
        <f t="shared" si="10"/>
        <v>70</v>
      </c>
      <c r="K47" s="15">
        <f t="shared" si="10"/>
        <v>26.666666666666668</v>
      </c>
      <c r="L47" s="15">
        <f>100*L48/L49</f>
        <v>42.5</v>
      </c>
      <c r="M47" s="15">
        <f>100*M48/M49</f>
        <v>46.15384615384615</v>
      </c>
      <c r="N47" s="15">
        <f>100*N48/N49</f>
        <v>42.857142857142854</v>
      </c>
      <c r="O47" s="16">
        <f>100*O48/O49</f>
        <v>59.666666666666664</v>
      </c>
    </row>
    <row r="48" spans="1:15" ht="70.5" customHeight="1">
      <c r="A48" s="112"/>
      <c r="B48" s="37" t="s">
        <v>15</v>
      </c>
      <c r="C48" s="115"/>
      <c r="D48" s="81">
        <v>51</v>
      </c>
      <c r="E48" s="5">
        <v>48</v>
      </c>
      <c r="F48" s="5">
        <v>25</v>
      </c>
      <c r="G48" s="5">
        <v>3</v>
      </c>
      <c r="H48" s="5">
        <v>10</v>
      </c>
      <c r="I48" s="5">
        <v>5</v>
      </c>
      <c r="J48" s="5">
        <v>7</v>
      </c>
      <c r="K48" s="33">
        <v>4</v>
      </c>
      <c r="L48" s="5">
        <v>17</v>
      </c>
      <c r="M48" s="5">
        <v>6</v>
      </c>
      <c r="N48" s="5">
        <v>3</v>
      </c>
      <c r="O48" s="6">
        <f>SUM(D48:N48)</f>
        <v>179</v>
      </c>
    </row>
    <row r="49" spans="1:15" ht="54.75" customHeight="1">
      <c r="A49" s="112"/>
      <c r="B49" s="37" t="s">
        <v>96</v>
      </c>
      <c r="C49" s="115"/>
      <c r="D49" s="81">
        <v>68</v>
      </c>
      <c r="E49" s="5">
        <v>96</v>
      </c>
      <c r="F49" s="5">
        <v>25</v>
      </c>
      <c r="G49" s="5">
        <v>4</v>
      </c>
      <c r="H49" s="5">
        <v>12</v>
      </c>
      <c r="I49" s="5">
        <v>10</v>
      </c>
      <c r="J49" s="5">
        <v>10</v>
      </c>
      <c r="K49" s="33">
        <v>15</v>
      </c>
      <c r="L49" s="5">
        <v>40</v>
      </c>
      <c r="M49" s="5">
        <v>13</v>
      </c>
      <c r="N49" s="5">
        <v>7</v>
      </c>
      <c r="O49" s="6">
        <f>SUM(D49:N49)</f>
        <v>300</v>
      </c>
    </row>
    <row r="50" spans="1:15" ht="48.75" customHeight="1">
      <c r="A50" s="112"/>
      <c r="B50" s="37" t="s">
        <v>100</v>
      </c>
      <c r="C50" s="115"/>
      <c r="D50" s="81">
        <v>10</v>
      </c>
      <c r="E50" s="5">
        <v>10</v>
      </c>
      <c r="F50" s="5">
        <v>10</v>
      </c>
      <c r="G50" s="5">
        <v>10</v>
      </c>
      <c r="H50" s="5">
        <v>10</v>
      </c>
      <c r="I50" s="5">
        <v>10</v>
      </c>
      <c r="J50" s="5">
        <v>10</v>
      </c>
      <c r="K50" s="33">
        <v>0</v>
      </c>
      <c r="L50" s="5">
        <v>5</v>
      </c>
      <c r="M50" s="5">
        <v>5</v>
      </c>
      <c r="N50" s="5">
        <v>5</v>
      </c>
      <c r="O50" s="6">
        <f>SUM(D50:N50)</f>
        <v>85</v>
      </c>
    </row>
    <row r="51" spans="1:15" ht="75" customHeight="1">
      <c r="A51" s="150" t="s">
        <v>101</v>
      </c>
      <c r="B51" s="39" t="s">
        <v>102</v>
      </c>
      <c r="C51" s="118" t="s">
        <v>0</v>
      </c>
      <c r="D51" s="15">
        <f aca="true" t="shared" si="11" ref="D51:K51">100*D52/D53</f>
        <v>100</v>
      </c>
      <c r="E51" s="15">
        <f t="shared" si="11"/>
        <v>99.89165763813651</v>
      </c>
      <c r="F51" s="15">
        <f t="shared" si="11"/>
        <v>100</v>
      </c>
      <c r="G51" s="15">
        <f t="shared" si="11"/>
        <v>100</v>
      </c>
      <c r="H51" s="15">
        <f t="shared" si="11"/>
        <v>100</v>
      </c>
      <c r="I51" s="15">
        <f t="shared" si="11"/>
        <v>100</v>
      </c>
      <c r="J51" s="15">
        <f t="shared" si="11"/>
        <v>100</v>
      </c>
      <c r="K51" s="15">
        <f t="shared" si="11"/>
        <v>98.13084112149532</v>
      </c>
      <c r="L51" s="15">
        <f>100*L52/L53</f>
        <v>100</v>
      </c>
      <c r="M51" s="15">
        <f>100*M52/M53</f>
        <v>100</v>
      </c>
      <c r="N51" s="15">
        <f>100*N52/N53</f>
        <v>98.59154929577464</v>
      </c>
      <c r="O51" s="16">
        <f>100*O52/O53</f>
        <v>99.860529986053</v>
      </c>
    </row>
    <row r="52" spans="1:15" ht="53.25" customHeight="1">
      <c r="A52" s="151"/>
      <c r="B52" s="37" t="s">
        <v>103</v>
      </c>
      <c r="C52" s="115"/>
      <c r="D52" s="81">
        <v>805</v>
      </c>
      <c r="E52" s="5">
        <v>922</v>
      </c>
      <c r="F52" s="5">
        <v>270</v>
      </c>
      <c r="G52" s="5">
        <v>51</v>
      </c>
      <c r="H52" s="5">
        <v>97</v>
      </c>
      <c r="I52" s="5">
        <v>135</v>
      </c>
      <c r="J52" s="5">
        <v>58</v>
      </c>
      <c r="K52" s="33">
        <v>105</v>
      </c>
      <c r="L52" s="5">
        <v>263</v>
      </c>
      <c r="M52" s="5">
        <v>88</v>
      </c>
      <c r="N52" s="5">
        <v>70</v>
      </c>
      <c r="O52" s="6">
        <f>SUM(D52:N52)</f>
        <v>2864</v>
      </c>
    </row>
    <row r="53" spans="1:15" ht="36" customHeight="1">
      <c r="A53" s="151"/>
      <c r="B53" s="37" t="s">
        <v>104</v>
      </c>
      <c r="C53" s="115"/>
      <c r="D53" s="81">
        <v>805</v>
      </c>
      <c r="E53" s="5">
        <v>923</v>
      </c>
      <c r="F53" s="5">
        <v>270</v>
      </c>
      <c r="G53" s="5">
        <v>51</v>
      </c>
      <c r="H53" s="5">
        <v>97</v>
      </c>
      <c r="I53" s="5">
        <v>135</v>
      </c>
      <c r="J53" s="5">
        <v>58</v>
      </c>
      <c r="K53" s="33">
        <v>107</v>
      </c>
      <c r="L53" s="5">
        <v>263</v>
      </c>
      <c r="M53" s="5">
        <v>88</v>
      </c>
      <c r="N53" s="5">
        <v>71</v>
      </c>
      <c r="O53" s="6">
        <f>SUM(D53:N53)</f>
        <v>2868</v>
      </c>
    </row>
    <row r="54" spans="1:15" ht="33" customHeight="1">
      <c r="A54" s="151"/>
      <c r="B54" s="96" t="s">
        <v>105</v>
      </c>
      <c r="C54" s="115"/>
      <c r="D54" s="81">
        <v>10</v>
      </c>
      <c r="E54" s="5">
        <v>0</v>
      </c>
      <c r="F54" s="5">
        <v>10</v>
      </c>
      <c r="G54" s="5">
        <v>10</v>
      </c>
      <c r="H54" s="5">
        <v>10</v>
      </c>
      <c r="I54" s="5">
        <v>10</v>
      </c>
      <c r="J54" s="5">
        <v>10</v>
      </c>
      <c r="K54" s="33">
        <v>0</v>
      </c>
      <c r="L54" s="5">
        <v>10</v>
      </c>
      <c r="M54" s="5">
        <v>10</v>
      </c>
      <c r="N54" s="5">
        <v>0</v>
      </c>
      <c r="O54" s="6">
        <f>SUM(D54:N54)</f>
        <v>80</v>
      </c>
    </row>
    <row r="55" spans="1:15" ht="70.5" customHeight="1">
      <c r="A55" s="117" t="s">
        <v>106</v>
      </c>
      <c r="B55" s="39" t="s">
        <v>107</v>
      </c>
      <c r="C55" s="118" t="s">
        <v>0</v>
      </c>
      <c r="D55" s="15">
        <f aca="true" t="shared" si="12" ref="D55:N55">100*D56/D57</f>
        <v>100</v>
      </c>
      <c r="E55" s="15">
        <f t="shared" si="12"/>
        <v>100</v>
      </c>
      <c r="F55" s="15">
        <f t="shared" si="12"/>
        <v>100</v>
      </c>
      <c r="G55" s="15">
        <f t="shared" si="12"/>
        <v>100</v>
      </c>
      <c r="H55" s="15">
        <f t="shared" si="12"/>
        <v>100</v>
      </c>
      <c r="I55" s="15">
        <f t="shared" si="12"/>
        <v>100</v>
      </c>
      <c r="J55" s="15">
        <f t="shared" si="12"/>
        <v>100</v>
      </c>
      <c r="K55" s="15">
        <f t="shared" si="12"/>
        <v>100</v>
      </c>
      <c r="L55" s="15" t="e">
        <f t="shared" si="12"/>
        <v>#DIV/0!</v>
      </c>
      <c r="M55" s="15" t="e">
        <f t="shared" si="12"/>
        <v>#DIV/0!</v>
      </c>
      <c r="N55" s="15" t="e">
        <f t="shared" si="12"/>
        <v>#DIV/0!</v>
      </c>
      <c r="O55" s="16">
        <f>100*O56/O57</f>
        <v>100</v>
      </c>
    </row>
    <row r="56" spans="1:15" ht="46.5" customHeight="1">
      <c r="A56" s="112"/>
      <c r="B56" s="37" t="s">
        <v>108</v>
      </c>
      <c r="C56" s="115"/>
      <c r="D56" s="81">
        <v>37</v>
      </c>
      <c r="E56" s="5">
        <v>30</v>
      </c>
      <c r="F56" s="5">
        <v>15</v>
      </c>
      <c r="G56" s="5">
        <v>3</v>
      </c>
      <c r="H56" s="5">
        <v>8</v>
      </c>
      <c r="I56" s="5">
        <v>11</v>
      </c>
      <c r="J56" s="5">
        <v>10</v>
      </c>
      <c r="K56" s="33">
        <v>4</v>
      </c>
      <c r="L56" s="5">
        <v>0</v>
      </c>
      <c r="M56" s="5">
        <v>0</v>
      </c>
      <c r="N56" s="5">
        <v>0</v>
      </c>
      <c r="O56" s="6">
        <f>SUM(D56:N56)</f>
        <v>118</v>
      </c>
    </row>
    <row r="57" spans="1:15" ht="46.5" customHeight="1">
      <c r="A57" s="112"/>
      <c r="B57" s="37" t="s">
        <v>109</v>
      </c>
      <c r="C57" s="115"/>
      <c r="D57" s="81">
        <v>37</v>
      </c>
      <c r="E57" s="5">
        <v>30</v>
      </c>
      <c r="F57" s="5">
        <v>15</v>
      </c>
      <c r="G57" s="5">
        <v>3</v>
      </c>
      <c r="H57" s="5">
        <v>8</v>
      </c>
      <c r="I57" s="5">
        <v>11</v>
      </c>
      <c r="J57" s="5">
        <v>10</v>
      </c>
      <c r="K57" s="33">
        <v>4</v>
      </c>
      <c r="L57" s="5">
        <v>0</v>
      </c>
      <c r="M57" s="5">
        <v>0</v>
      </c>
      <c r="N57" s="5">
        <v>0</v>
      </c>
      <c r="O57" s="6">
        <f>SUM(D57:N57)</f>
        <v>118</v>
      </c>
    </row>
    <row r="58" spans="1:15" ht="46.5" customHeight="1">
      <c r="A58" s="112"/>
      <c r="B58" s="37" t="s">
        <v>110</v>
      </c>
      <c r="C58" s="115"/>
      <c r="D58" s="81">
        <v>10</v>
      </c>
      <c r="E58" s="5">
        <v>10</v>
      </c>
      <c r="F58" s="5">
        <v>10</v>
      </c>
      <c r="G58" s="5">
        <v>10</v>
      </c>
      <c r="H58" s="5">
        <v>10</v>
      </c>
      <c r="I58" s="5">
        <v>10</v>
      </c>
      <c r="J58" s="5">
        <v>10</v>
      </c>
      <c r="K58" s="33">
        <v>10</v>
      </c>
      <c r="L58" s="5">
        <v>0</v>
      </c>
      <c r="M58" s="5">
        <v>0</v>
      </c>
      <c r="N58" s="5">
        <v>0</v>
      </c>
      <c r="O58" s="6">
        <f>SUM(D58:N58)</f>
        <v>80</v>
      </c>
    </row>
    <row r="59" spans="1:15" ht="91.5" customHeight="1">
      <c r="A59" s="117" t="s">
        <v>111</v>
      </c>
      <c r="B59" s="39" t="s">
        <v>112</v>
      </c>
      <c r="C59" s="118" t="s">
        <v>6</v>
      </c>
      <c r="D59" s="15">
        <f aca="true" t="shared" si="13" ref="D59:K59">100*D60/D61</f>
        <v>5.405405405405405</v>
      </c>
      <c r="E59" s="15">
        <f t="shared" si="13"/>
        <v>10</v>
      </c>
      <c r="F59" s="15">
        <f t="shared" si="13"/>
        <v>20</v>
      </c>
      <c r="G59" s="15">
        <f t="shared" si="13"/>
        <v>0</v>
      </c>
      <c r="H59" s="15">
        <f t="shared" si="13"/>
        <v>0</v>
      </c>
      <c r="I59" s="15">
        <f t="shared" si="13"/>
        <v>0</v>
      </c>
      <c r="J59" s="15">
        <f t="shared" si="13"/>
        <v>0</v>
      </c>
      <c r="K59" s="15">
        <f t="shared" si="13"/>
        <v>0</v>
      </c>
      <c r="L59" s="15" t="e">
        <f>100*L60/L61</f>
        <v>#DIV/0!</v>
      </c>
      <c r="M59" s="15" t="e">
        <f>100*M60/M61</f>
        <v>#DIV/0!</v>
      </c>
      <c r="N59" s="15" t="e">
        <f>100*N60/N61</f>
        <v>#DIV/0!</v>
      </c>
      <c r="O59" s="15">
        <f>100*O60/O61</f>
        <v>7.207207207207207</v>
      </c>
    </row>
    <row r="60" spans="1:15" ht="69.75" customHeight="1">
      <c r="A60" s="112"/>
      <c r="B60" s="37" t="s">
        <v>113</v>
      </c>
      <c r="C60" s="115"/>
      <c r="D60" s="81">
        <v>2</v>
      </c>
      <c r="E60" s="5">
        <v>3</v>
      </c>
      <c r="F60" s="5">
        <v>3</v>
      </c>
      <c r="G60" s="5">
        <v>0</v>
      </c>
      <c r="H60" s="5">
        <v>0</v>
      </c>
      <c r="I60" s="5">
        <v>0</v>
      </c>
      <c r="J60" s="5">
        <v>0</v>
      </c>
      <c r="K60" s="33">
        <v>0</v>
      </c>
      <c r="L60" s="5"/>
      <c r="M60" s="5">
        <v>0</v>
      </c>
      <c r="N60" s="5">
        <v>0</v>
      </c>
      <c r="O60" s="6">
        <f>SUM(D60:N60)</f>
        <v>8</v>
      </c>
    </row>
    <row r="61" spans="1:15" ht="48" customHeight="1">
      <c r="A61" s="112"/>
      <c r="B61" s="37" t="s">
        <v>109</v>
      </c>
      <c r="C61" s="115"/>
      <c r="D61" s="81">
        <v>37</v>
      </c>
      <c r="E61" s="5">
        <v>30</v>
      </c>
      <c r="F61" s="5">
        <v>15</v>
      </c>
      <c r="G61" s="5">
        <v>3</v>
      </c>
      <c r="H61" s="5">
        <v>8</v>
      </c>
      <c r="I61" s="5">
        <v>9</v>
      </c>
      <c r="J61" s="5">
        <v>5</v>
      </c>
      <c r="K61" s="33">
        <v>4</v>
      </c>
      <c r="L61" s="5"/>
      <c r="M61" s="5">
        <v>0</v>
      </c>
      <c r="N61" s="5">
        <v>0</v>
      </c>
      <c r="O61" s="6">
        <f>SUM(D61:N61)</f>
        <v>111</v>
      </c>
    </row>
    <row r="62" spans="1:15" ht="33.75" customHeight="1">
      <c r="A62" s="112"/>
      <c r="B62" s="37" t="s">
        <v>114</v>
      </c>
      <c r="C62" s="115"/>
      <c r="D62" s="81">
        <v>0</v>
      </c>
      <c r="E62" s="5">
        <v>5</v>
      </c>
      <c r="F62" s="5">
        <v>5</v>
      </c>
      <c r="G62" s="5">
        <v>0</v>
      </c>
      <c r="H62" s="5">
        <v>0</v>
      </c>
      <c r="I62" s="5">
        <v>0</v>
      </c>
      <c r="J62" s="5">
        <v>0</v>
      </c>
      <c r="K62" s="33">
        <v>0</v>
      </c>
      <c r="L62" s="5">
        <v>0</v>
      </c>
      <c r="M62" s="5">
        <v>0</v>
      </c>
      <c r="N62" s="5">
        <v>0</v>
      </c>
      <c r="O62" s="6">
        <f>SUM(D62:N62)</f>
        <v>10</v>
      </c>
    </row>
    <row r="63" spans="1:15" ht="96.75" customHeight="1">
      <c r="A63" s="117" t="s">
        <v>115</v>
      </c>
      <c r="B63" s="39" t="s">
        <v>121</v>
      </c>
      <c r="C63" s="118" t="s">
        <v>6</v>
      </c>
      <c r="D63" s="15">
        <f>100*D64/D65</f>
        <v>3.3707865168539324</v>
      </c>
      <c r="E63" s="15">
        <f>100*E64/E65</f>
        <v>2.5</v>
      </c>
      <c r="F63" s="15">
        <f>100*F64/F65</f>
        <v>5.555555555555555</v>
      </c>
      <c r="G63" s="15">
        <f>100*G64/G65</f>
        <v>0</v>
      </c>
      <c r="H63" s="15">
        <v>0</v>
      </c>
      <c r="I63" s="15">
        <f aca="true" t="shared" si="14" ref="I63:O63">100*I64/I65</f>
        <v>0</v>
      </c>
      <c r="J63" s="15">
        <f t="shared" si="14"/>
        <v>9.090909090909092</v>
      </c>
      <c r="K63" s="15">
        <f t="shared" si="14"/>
        <v>0</v>
      </c>
      <c r="L63" s="15">
        <f t="shared" si="14"/>
        <v>6.25</v>
      </c>
      <c r="M63" s="15">
        <f t="shared" si="14"/>
        <v>0</v>
      </c>
      <c r="N63" s="15">
        <f t="shared" si="14"/>
        <v>0</v>
      </c>
      <c r="O63" s="16">
        <f t="shared" si="14"/>
        <v>3.202846975088968</v>
      </c>
    </row>
    <row r="64" spans="1:15" ht="72" customHeight="1">
      <c r="A64" s="112"/>
      <c r="B64" s="37" t="s">
        <v>116</v>
      </c>
      <c r="C64" s="115"/>
      <c r="D64" s="81">
        <v>3</v>
      </c>
      <c r="E64" s="5">
        <v>2</v>
      </c>
      <c r="F64" s="5">
        <v>2</v>
      </c>
      <c r="G64" s="5">
        <v>0</v>
      </c>
      <c r="H64" s="5">
        <v>0</v>
      </c>
      <c r="I64" s="5">
        <v>0</v>
      </c>
      <c r="J64" s="5">
        <v>1</v>
      </c>
      <c r="K64" s="33">
        <v>0</v>
      </c>
      <c r="L64" s="5">
        <v>1</v>
      </c>
      <c r="M64" s="5">
        <v>0</v>
      </c>
      <c r="N64" s="5">
        <v>0</v>
      </c>
      <c r="O64" s="6">
        <f>SUM(D64:N64)</f>
        <v>9</v>
      </c>
    </row>
    <row r="65" spans="1:15" ht="51.75" customHeight="1">
      <c r="A65" s="112"/>
      <c r="B65" s="37" t="s">
        <v>117</v>
      </c>
      <c r="C65" s="115"/>
      <c r="D65" s="81">
        <v>89</v>
      </c>
      <c r="E65" s="5">
        <v>80</v>
      </c>
      <c r="F65" s="5">
        <v>36</v>
      </c>
      <c r="G65" s="5">
        <v>3</v>
      </c>
      <c r="H65" s="5">
        <v>15</v>
      </c>
      <c r="I65" s="5">
        <v>9</v>
      </c>
      <c r="J65" s="5">
        <v>11</v>
      </c>
      <c r="K65" s="33">
        <v>9</v>
      </c>
      <c r="L65" s="5">
        <v>16</v>
      </c>
      <c r="M65" s="5">
        <v>9</v>
      </c>
      <c r="N65" s="5">
        <v>4</v>
      </c>
      <c r="O65" s="6">
        <f>SUM(D65:N65)</f>
        <v>281</v>
      </c>
    </row>
    <row r="66" spans="1:15" ht="30" customHeight="1">
      <c r="A66" s="112"/>
      <c r="B66" s="37" t="s">
        <v>114</v>
      </c>
      <c r="C66" s="115"/>
      <c r="D66" s="81">
        <v>0</v>
      </c>
      <c r="E66" s="5">
        <v>0</v>
      </c>
      <c r="F66" s="5">
        <v>0</v>
      </c>
      <c r="G66" s="5">
        <v>0</v>
      </c>
      <c r="H66" s="5">
        <v>0</v>
      </c>
      <c r="I66" s="5">
        <v>0</v>
      </c>
      <c r="J66" s="5">
        <v>0</v>
      </c>
      <c r="K66" s="33">
        <v>0</v>
      </c>
      <c r="L66" s="5">
        <v>0</v>
      </c>
      <c r="M66" s="5">
        <v>0</v>
      </c>
      <c r="N66" s="5">
        <v>0</v>
      </c>
      <c r="O66" s="6">
        <f>SUM(D66:N66)</f>
        <v>0</v>
      </c>
    </row>
    <row r="67" spans="1:15" ht="30" customHeight="1">
      <c r="A67" s="138" t="s">
        <v>118</v>
      </c>
      <c r="B67" s="138"/>
      <c r="C67" s="138"/>
      <c r="D67" s="138"/>
      <c r="E67" s="138"/>
      <c r="F67" s="138"/>
      <c r="G67" s="138"/>
      <c r="H67" s="138"/>
      <c r="I67" s="138"/>
      <c r="J67" s="138"/>
      <c r="K67" s="138"/>
      <c r="L67" s="138"/>
      <c r="M67" s="138"/>
      <c r="N67" s="138"/>
      <c r="O67" s="138"/>
    </row>
    <row r="68" spans="1:15" ht="93.75" customHeight="1">
      <c r="A68" s="150" t="s">
        <v>119</v>
      </c>
      <c r="B68" s="39" t="s">
        <v>120</v>
      </c>
      <c r="C68" s="118" t="s">
        <v>5</v>
      </c>
      <c r="D68" s="15">
        <f aca="true" t="shared" si="15" ref="D68:N68">100*D69/D70</f>
        <v>86.48648648648648</v>
      </c>
      <c r="E68" s="15">
        <f t="shared" si="15"/>
        <v>78.57142857142857</v>
      </c>
      <c r="F68" s="15">
        <f t="shared" si="15"/>
        <v>60</v>
      </c>
      <c r="G68" s="15">
        <f t="shared" si="15"/>
        <v>100</v>
      </c>
      <c r="H68" s="15">
        <f t="shared" si="15"/>
        <v>87.5</v>
      </c>
      <c r="I68" s="15">
        <f t="shared" si="15"/>
        <v>81.81818181818181</v>
      </c>
      <c r="J68" s="15">
        <f t="shared" si="15"/>
        <v>60</v>
      </c>
      <c r="K68" s="15">
        <f t="shared" si="15"/>
        <v>75</v>
      </c>
      <c r="L68" s="15" t="e">
        <f t="shared" si="15"/>
        <v>#DIV/0!</v>
      </c>
      <c r="M68" s="15" t="e">
        <f t="shared" si="15"/>
        <v>#DIV/0!</v>
      </c>
      <c r="N68" s="15" t="e">
        <f t="shared" si="15"/>
        <v>#DIV/0!</v>
      </c>
      <c r="O68" s="16">
        <f>100*O69/O70</f>
        <v>79.27927927927928</v>
      </c>
    </row>
    <row r="69" spans="1:15" ht="69.75" customHeight="1">
      <c r="A69" s="151"/>
      <c r="B69" s="37" t="s">
        <v>122</v>
      </c>
      <c r="C69" s="115"/>
      <c r="D69" s="81">
        <v>32</v>
      </c>
      <c r="E69" s="5">
        <v>22</v>
      </c>
      <c r="F69" s="5">
        <v>9</v>
      </c>
      <c r="G69" s="5">
        <v>3</v>
      </c>
      <c r="H69" s="5">
        <v>7</v>
      </c>
      <c r="I69" s="5">
        <v>9</v>
      </c>
      <c r="J69" s="5">
        <v>3</v>
      </c>
      <c r="K69" s="103">
        <v>3</v>
      </c>
      <c r="L69" s="5"/>
      <c r="M69" s="5">
        <v>0</v>
      </c>
      <c r="N69" s="5">
        <v>0</v>
      </c>
      <c r="O69" s="6">
        <f>SUM(D69:N69)</f>
        <v>88</v>
      </c>
    </row>
    <row r="70" spans="1:15" ht="47.25" customHeight="1">
      <c r="A70" s="151"/>
      <c r="B70" s="37" t="s">
        <v>123</v>
      </c>
      <c r="C70" s="115"/>
      <c r="D70" s="81">
        <v>37</v>
      </c>
      <c r="E70" s="5">
        <v>28</v>
      </c>
      <c r="F70" s="5">
        <v>15</v>
      </c>
      <c r="G70" s="5">
        <v>3</v>
      </c>
      <c r="H70" s="5">
        <v>8</v>
      </c>
      <c r="I70" s="5">
        <v>11</v>
      </c>
      <c r="J70" s="5">
        <v>5</v>
      </c>
      <c r="K70" s="103">
        <v>4</v>
      </c>
      <c r="L70" s="5"/>
      <c r="M70" s="5">
        <v>0</v>
      </c>
      <c r="N70" s="5">
        <v>0</v>
      </c>
      <c r="O70" s="6">
        <f>SUM(D70:N70)</f>
        <v>111</v>
      </c>
    </row>
    <row r="71" spans="1:15" ht="47.25" customHeight="1">
      <c r="A71" s="151"/>
      <c r="B71" s="96" t="s">
        <v>124</v>
      </c>
      <c r="C71" s="115"/>
      <c r="D71" s="81">
        <v>20</v>
      </c>
      <c r="E71" s="5">
        <v>20</v>
      </c>
      <c r="F71" s="5">
        <v>0</v>
      </c>
      <c r="G71" s="5">
        <v>20</v>
      </c>
      <c r="H71" s="5">
        <v>20</v>
      </c>
      <c r="I71" s="5">
        <v>20</v>
      </c>
      <c r="J71" s="5">
        <v>0</v>
      </c>
      <c r="K71" s="103">
        <v>10</v>
      </c>
      <c r="L71" s="5"/>
      <c r="M71" s="5">
        <v>0</v>
      </c>
      <c r="N71" s="5">
        <v>0</v>
      </c>
      <c r="O71" s="6">
        <f>SUM(D71:N71)</f>
        <v>110</v>
      </c>
    </row>
    <row r="72" spans="1:15" ht="70.5" customHeight="1">
      <c r="A72" s="150" t="s">
        <v>125</v>
      </c>
      <c r="B72" s="39" t="s">
        <v>126</v>
      </c>
      <c r="C72" s="118" t="s">
        <v>5</v>
      </c>
      <c r="D72" s="15">
        <f aca="true" t="shared" si="16" ref="D72:K72">100*D73/D74</f>
        <v>51.351351351351354</v>
      </c>
      <c r="E72" s="15">
        <f t="shared" si="16"/>
        <v>64.28571428571429</v>
      </c>
      <c r="F72" s="15">
        <f t="shared" si="16"/>
        <v>40</v>
      </c>
      <c r="G72" s="15">
        <f t="shared" si="16"/>
        <v>33.333333333333336</v>
      </c>
      <c r="H72" s="15">
        <f t="shared" si="16"/>
        <v>12.5</v>
      </c>
      <c r="I72" s="15">
        <f t="shared" si="16"/>
        <v>18.181818181818183</v>
      </c>
      <c r="J72" s="15">
        <f t="shared" si="16"/>
        <v>20</v>
      </c>
      <c r="K72" s="15">
        <f t="shared" si="16"/>
        <v>0</v>
      </c>
      <c r="L72" s="15" t="e">
        <f>100*L73/L74</f>
        <v>#DIV/0!</v>
      </c>
      <c r="M72" s="15" t="e">
        <f>100*M73/M74</f>
        <v>#DIV/0!</v>
      </c>
      <c r="N72" s="15" t="e">
        <f>100*N73/N74</f>
        <v>#DIV/0!</v>
      </c>
      <c r="O72" s="16">
        <f>100*O73/O74</f>
        <v>43.63636363636363</v>
      </c>
    </row>
    <row r="73" spans="1:15" ht="49.5" customHeight="1">
      <c r="A73" s="151"/>
      <c r="B73" s="37" t="s">
        <v>127</v>
      </c>
      <c r="C73" s="115"/>
      <c r="D73" s="81">
        <v>19</v>
      </c>
      <c r="E73" s="5">
        <v>18</v>
      </c>
      <c r="F73" s="5">
        <v>6</v>
      </c>
      <c r="G73" s="5">
        <v>1</v>
      </c>
      <c r="H73" s="5">
        <v>1</v>
      </c>
      <c r="I73" s="5">
        <v>2</v>
      </c>
      <c r="J73" s="5">
        <v>1</v>
      </c>
      <c r="K73" s="33">
        <v>0</v>
      </c>
      <c r="L73" s="5"/>
      <c r="M73" s="5">
        <v>0</v>
      </c>
      <c r="N73" s="5">
        <v>0</v>
      </c>
      <c r="O73" s="6">
        <f>SUM(D73:N73)</f>
        <v>48</v>
      </c>
    </row>
    <row r="74" spans="1:15" ht="33" customHeight="1">
      <c r="A74" s="151"/>
      <c r="B74" s="37" t="s">
        <v>128</v>
      </c>
      <c r="C74" s="115"/>
      <c r="D74" s="81">
        <v>37</v>
      </c>
      <c r="E74" s="5">
        <v>28</v>
      </c>
      <c r="F74" s="5">
        <v>15</v>
      </c>
      <c r="G74" s="5">
        <v>3</v>
      </c>
      <c r="H74" s="5">
        <v>8</v>
      </c>
      <c r="I74" s="5">
        <v>11</v>
      </c>
      <c r="J74" s="5">
        <v>5</v>
      </c>
      <c r="K74" s="33">
        <v>3</v>
      </c>
      <c r="L74" s="5"/>
      <c r="M74" s="5">
        <v>0</v>
      </c>
      <c r="N74" s="5">
        <v>0</v>
      </c>
      <c r="O74" s="6">
        <f>SUM(D74:N74)</f>
        <v>110</v>
      </c>
    </row>
    <row r="75" spans="1:15" ht="140.25" customHeight="1">
      <c r="A75" s="151"/>
      <c r="B75" s="37" t="s">
        <v>129</v>
      </c>
      <c r="C75" s="115"/>
      <c r="D75" s="81">
        <v>12</v>
      </c>
      <c r="E75" s="5">
        <v>16</v>
      </c>
      <c r="F75" s="5">
        <v>12</v>
      </c>
      <c r="G75" s="5">
        <v>0</v>
      </c>
      <c r="H75" s="5">
        <v>0</v>
      </c>
      <c r="I75" s="5">
        <v>0</v>
      </c>
      <c r="J75" s="5">
        <v>0</v>
      </c>
      <c r="K75" s="33">
        <v>0</v>
      </c>
      <c r="L75" s="5">
        <v>0</v>
      </c>
      <c r="M75" s="5">
        <v>0</v>
      </c>
      <c r="N75" s="5">
        <v>0</v>
      </c>
      <c r="O75" s="6">
        <f>SUM(D75:N75)</f>
        <v>40</v>
      </c>
    </row>
    <row r="76" spans="1:15" ht="97.5" customHeight="1">
      <c r="A76" s="117" t="s">
        <v>130</v>
      </c>
      <c r="B76" s="39" t="s">
        <v>131</v>
      </c>
      <c r="C76" s="118" t="s">
        <v>5</v>
      </c>
      <c r="D76" s="15">
        <f aca="true" t="shared" si="17" ref="D76:K76">100*D77/D78</f>
        <v>23.59550561797753</v>
      </c>
      <c r="E76" s="15">
        <f t="shared" si="17"/>
        <v>43.75</v>
      </c>
      <c r="F76" s="15">
        <f t="shared" si="17"/>
        <v>27.77777777777778</v>
      </c>
      <c r="G76" s="15">
        <f t="shared" si="17"/>
        <v>0</v>
      </c>
      <c r="H76" s="15">
        <f t="shared" si="17"/>
        <v>6.666666666666667</v>
      </c>
      <c r="I76" s="15">
        <f t="shared" si="17"/>
        <v>25</v>
      </c>
      <c r="J76" s="15">
        <f t="shared" si="17"/>
        <v>36.36363636363637</v>
      </c>
      <c r="K76" s="15">
        <f t="shared" si="17"/>
        <v>33.333333333333336</v>
      </c>
      <c r="L76" s="15">
        <f>100*L77/L78</f>
        <v>31.25</v>
      </c>
      <c r="M76" s="15">
        <f>100*M77/M78</f>
        <v>11.11111111111111</v>
      </c>
      <c r="N76" s="15">
        <f>100*N77/N78</f>
        <v>25</v>
      </c>
      <c r="O76" s="16">
        <f>100*O77/O78</f>
        <v>29.642857142857142</v>
      </c>
    </row>
    <row r="77" spans="1:15" ht="99" customHeight="1">
      <c r="A77" s="112"/>
      <c r="B77" s="37" t="s">
        <v>132</v>
      </c>
      <c r="C77" s="115"/>
      <c r="D77" s="81">
        <v>21</v>
      </c>
      <c r="E77" s="5">
        <v>35</v>
      </c>
      <c r="F77" s="5">
        <v>10</v>
      </c>
      <c r="G77" s="5">
        <v>0</v>
      </c>
      <c r="H77" s="5">
        <v>1</v>
      </c>
      <c r="I77" s="5">
        <v>2</v>
      </c>
      <c r="J77" s="5">
        <v>4</v>
      </c>
      <c r="K77" s="33">
        <v>3</v>
      </c>
      <c r="L77" s="5">
        <v>5</v>
      </c>
      <c r="M77" s="5">
        <v>1</v>
      </c>
      <c r="N77" s="5">
        <v>1</v>
      </c>
      <c r="O77" s="6">
        <f>SUM(D77:N77)</f>
        <v>83</v>
      </c>
    </row>
    <row r="78" spans="1:15" ht="74.25" customHeight="1">
      <c r="A78" s="112"/>
      <c r="B78" s="37" t="s">
        <v>133</v>
      </c>
      <c r="C78" s="115"/>
      <c r="D78" s="81">
        <v>89</v>
      </c>
      <c r="E78" s="5">
        <v>80</v>
      </c>
      <c r="F78" s="5">
        <v>36</v>
      </c>
      <c r="G78" s="5">
        <v>3</v>
      </c>
      <c r="H78" s="5">
        <v>15</v>
      </c>
      <c r="I78" s="5">
        <v>8</v>
      </c>
      <c r="J78" s="5">
        <v>11</v>
      </c>
      <c r="K78" s="33">
        <v>9</v>
      </c>
      <c r="L78" s="5">
        <v>16</v>
      </c>
      <c r="M78" s="5">
        <v>9</v>
      </c>
      <c r="N78" s="5">
        <v>4</v>
      </c>
      <c r="O78" s="6">
        <f>SUM(D78:N78)</f>
        <v>280</v>
      </c>
    </row>
    <row r="79" spans="1:15" ht="144.75" customHeight="1">
      <c r="A79" s="112"/>
      <c r="B79" s="37" t="s">
        <v>134</v>
      </c>
      <c r="C79" s="115"/>
      <c r="D79" s="81">
        <v>6</v>
      </c>
      <c r="E79" s="5">
        <v>10</v>
      </c>
      <c r="F79" s="5">
        <v>6</v>
      </c>
      <c r="G79" s="5">
        <v>0</v>
      </c>
      <c r="H79" s="5">
        <v>2</v>
      </c>
      <c r="I79" s="5">
        <v>6</v>
      </c>
      <c r="J79" s="5">
        <v>8</v>
      </c>
      <c r="K79" s="33">
        <v>8</v>
      </c>
      <c r="L79" s="5">
        <v>8</v>
      </c>
      <c r="M79" s="5">
        <v>4</v>
      </c>
      <c r="N79" s="5">
        <v>6</v>
      </c>
      <c r="O79" s="6">
        <f>SUM(D79:N79)</f>
        <v>64</v>
      </c>
    </row>
    <row r="80" spans="1:15" ht="140.25" customHeight="1">
      <c r="A80" s="117" t="s">
        <v>135</v>
      </c>
      <c r="B80" s="39" t="s">
        <v>136</v>
      </c>
      <c r="C80" s="118" t="s">
        <v>6</v>
      </c>
      <c r="D80" s="15">
        <f aca="true" t="shared" si="18" ref="D80:K80">100*D81/D82</f>
        <v>77.17647058823529</v>
      </c>
      <c r="E80" s="15">
        <f t="shared" si="18"/>
        <v>77.62605042016807</v>
      </c>
      <c r="F80" s="15">
        <f t="shared" si="18"/>
        <v>76.30662020905923</v>
      </c>
      <c r="G80" s="15">
        <f t="shared" si="18"/>
        <v>77.77777777777777</v>
      </c>
      <c r="H80" s="15">
        <f t="shared" si="18"/>
        <v>72.38095238095238</v>
      </c>
      <c r="I80" s="15">
        <f t="shared" si="18"/>
        <v>79.45205479452055</v>
      </c>
      <c r="J80" s="15">
        <f t="shared" si="18"/>
        <v>100</v>
      </c>
      <c r="K80" s="15">
        <f t="shared" si="18"/>
        <v>81.08108108108108</v>
      </c>
      <c r="L80" s="15">
        <f>100*L81/L82</f>
        <v>88.59315589353612</v>
      </c>
      <c r="M80" s="15">
        <f>100*M81/M82</f>
        <v>100</v>
      </c>
      <c r="N80" s="15">
        <f>100*N81/N82</f>
        <v>100</v>
      </c>
      <c r="O80" s="16">
        <f>100*O81/O82</f>
        <v>80.04012036108325</v>
      </c>
    </row>
    <row r="81" spans="1:15" ht="111.75" customHeight="1">
      <c r="A81" s="112"/>
      <c r="B81" s="37" t="s">
        <v>137</v>
      </c>
      <c r="C81" s="115"/>
      <c r="D81" s="81">
        <v>656</v>
      </c>
      <c r="E81" s="5">
        <v>739</v>
      </c>
      <c r="F81" s="5">
        <v>219</v>
      </c>
      <c r="G81" s="5">
        <v>42</v>
      </c>
      <c r="H81" s="5">
        <v>76</v>
      </c>
      <c r="I81" s="5">
        <v>116</v>
      </c>
      <c r="J81" s="5">
        <v>68</v>
      </c>
      <c r="K81" s="33">
        <v>90</v>
      </c>
      <c r="L81" s="5">
        <v>233</v>
      </c>
      <c r="M81" s="5">
        <v>88</v>
      </c>
      <c r="N81" s="5">
        <v>67</v>
      </c>
      <c r="O81" s="6">
        <f>SUM(D81:N81)</f>
        <v>2394</v>
      </c>
    </row>
    <row r="82" spans="1:15" ht="49.5" customHeight="1">
      <c r="A82" s="112"/>
      <c r="B82" s="37" t="s">
        <v>138</v>
      </c>
      <c r="C82" s="115"/>
      <c r="D82" s="81">
        <v>850</v>
      </c>
      <c r="E82" s="5">
        <v>952</v>
      </c>
      <c r="F82" s="5">
        <v>287</v>
      </c>
      <c r="G82" s="5">
        <v>54</v>
      </c>
      <c r="H82" s="5">
        <v>105</v>
      </c>
      <c r="I82" s="5">
        <v>146</v>
      </c>
      <c r="J82" s="5">
        <v>68</v>
      </c>
      <c r="K82" s="33">
        <v>111</v>
      </c>
      <c r="L82" s="5">
        <v>263</v>
      </c>
      <c r="M82" s="5">
        <v>88</v>
      </c>
      <c r="N82" s="5">
        <v>67</v>
      </c>
      <c r="O82" s="6">
        <f aca="true" t="shared" si="19" ref="O82:O87">SUM(D82:N82)</f>
        <v>2991</v>
      </c>
    </row>
    <row r="83" spans="1:15" ht="48" customHeight="1">
      <c r="A83" s="112"/>
      <c r="B83" s="37" t="s">
        <v>139</v>
      </c>
      <c r="C83" s="115"/>
      <c r="D83" s="81">
        <v>5</v>
      </c>
      <c r="E83" s="5">
        <v>5</v>
      </c>
      <c r="F83" s="5">
        <v>5</v>
      </c>
      <c r="G83" s="5">
        <v>5</v>
      </c>
      <c r="H83" s="5">
        <v>5</v>
      </c>
      <c r="I83" s="5">
        <v>5</v>
      </c>
      <c r="J83" s="5">
        <v>5</v>
      </c>
      <c r="K83" s="33">
        <v>5</v>
      </c>
      <c r="L83" s="5">
        <v>5</v>
      </c>
      <c r="M83" s="5">
        <v>5</v>
      </c>
      <c r="N83" s="5">
        <v>5</v>
      </c>
      <c r="O83" s="6">
        <f t="shared" si="19"/>
        <v>55</v>
      </c>
    </row>
    <row r="84" spans="1:15" ht="75.75" customHeight="1">
      <c r="A84" s="37" t="s">
        <v>140</v>
      </c>
      <c r="B84" s="37" t="s">
        <v>141</v>
      </c>
      <c r="C84" s="50" t="s">
        <v>6</v>
      </c>
      <c r="D84" s="81">
        <v>5</v>
      </c>
      <c r="E84" s="5">
        <v>5</v>
      </c>
      <c r="F84" s="5">
        <v>5</v>
      </c>
      <c r="G84" s="5">
        <v>5</v>
      </c>
      <c r="H84" s="5">
        <v>5</v>
      </c>
      <c r="I84" s="5">
        <v>5</v>
      </c>
      <c r="J84" s="5">
        <v>5</v>
      </c>
      <c r="K84" s="33">
        <v>5</v>
      </c>
      <c r="L84" s="5">
        <v>3</v>
      </c>
      <c r="M84" s="5">
        <v>3</v>
      </c>
      <c r="N84" s="5">
        <v>5</v>
      </c>
      <c r="O84" s="6">
        <f t="shared" si="19"/>
        <v>51</v>
      </c>
    </row>
    <row r="85" spans="1:15" ht="212.25" customHeight="1">
      <c r="A85" s="96" t="s">
        <v>142</v>
      </c>
      <c r="B85" s="96" t="s">
        <v>143</v>
      </c>
      <c r="C85" s="50" t="s">
        <v>0</v>
      </c>
      <c r="D85" s="81">
        <v>10</v>
      </c>
      <c r="E85" s="5">
        <v>10</v>
      </c>
      <c r="F85" s="5">
        <v>2</v>
      </c>
      <c r="G85" s="5">
        <v>2</v>
      </c>
      <c r="H85" s="5">
        <v>2</v>
      </c>
      <c r="I85" s="5">
        <v>2</v>
      </c>
      <c r="J85" s="5">
        <v>2</v>
      </c>
      <c r="K85" s="33">
        <v>2</v>
      </c>
      <c r="L85" s="5">
        <v>10</v>
      </c>
      <c r="M85" s="5">
        <v>2</v>
      </c>
      <c r="N85" s="5">
        <v>2</v>
      </c>
      <c r="O85" s="6">
        <f t="shared" si="19"/>
        <v>46</v>
      </c>
    </row>
    <row r="86" spans="1:15" ht="47.25" customHeight="1">
      <c r="A86" s="129" t="s">
        <v>144</v>
      </c>
      <c r="B86" s="54" t="s">
        <v>255</v>
      </c>
      <c r="C86" s="125" t="s">
        <v>0</v>
      </c>
      <c r="D86" s="81">
        <v>3</v>
      </c>
      <c r="E86" s="5">
        <v>8</v>
      </c>
      <c r="F86" s="5">
        <v>1</v>
      </c>
      <c r="G86" s="5">
        <v>1</v>
      </c>
      <c r="H86" s="5">
        <v>3</v>
      </c>
      <c r="I86" s="5">
        <v>0</v>
      </c>
      <c r="J86" s="5">
        <v>0</v>
      </c>
      <c r="K86" s="33">
        <v>0</v>
      </c>
      <c r="L86" s="5">
        <v>3</v>
      </c>
      <c r="M86" s="5">
        <v>1</v>
      </c>
      <c r="N86" s="5">
        <v>2</v>
      </c>
      <c r="O86" s="6">
        <f t="shared" si="19"/>
        <v>22</v>
      </c>
    </row>
    <row r="87" spans="1:15" ht="144" customHeight="1">
      <c r="A87" s="130"/>
      <c r="B87" s="56" t="s">
        <v>145</v>
      </c>
      <c r="C87" s="127"/>
      <c r="D87" s="84">
        <v>5</v>
      </c>
      <c r="E87" s="63">
        <v>0</v>
      </c>
      <c r="F87" s="63">
        <v>5</v>
      </c>
      <c r="G87" s="63">
        <v>5</v>
      </c>
      <c r="H87" s="63">
        <v>5</v>
      </c>
      <c r="I87" s="63">
        <v>10</v>
      </c>
      <c r="J87" s="63">
        <v>10</v>
      </c>
      <c r="K87" s="104">
        <v>10</v>
      </c>
      <c r="L87" s="63">
        <v>5</v>
      </c>
      <c r="M87" s="63">
        <v>5</v>
      </c>
      <c r="N87" s="63">
        <v>5</v>
      </c>
      <c r="O87" s="6">
        <f t="shared" si="19"/>
        <v>65</v>
      </c>
    </row>
    <row r="88" spans="1:15" ht="67.5" customHeight="1">
      <c r="A88" s="117" t="s">
        <v>146</v>
      </c>
      <c r="B88" s="39" t="s">
        <v>147</v>
      </c>
      <c r="C88" s="118" t="s">
        <v>0</v>
      </c>
      <c r="D88" s="15">
        <f aca="true" t="shared" si="20" ref="D88:K88">100*D89/D90</f>
        <v>85.71428571428571</v>
      </c>
      <c r="E88" s="15">
        <f t="shared" si="20"/>
        <v>65.51724137931035</v>
      </c>
      <c r="F88" s="15">
        <f t="shared" si="20"/>
        <v>0</v>
      </c>
      <c r="G88" s="15">
        <f t="shared" si="20"/>
        <v>100</v>
      </c>
      <c r="H88" s="15">
        <f t="shared" si="20"/>
        <v>100</v>
      </c>
      <c r="I88" s="15">
        <f t="shared" si="20"/>
        <v>100</v>
      </c>
      <c r="J88" s="15" t="e">
        <f t="shared" si="20"/>
        <v>#DIV/0!</v>
      </c>
      <c r="K88" s="15" t="e">
        <f t="shared" si="20"/>
        <v>#DIV/0!</v>
      </c>
      <c r="L88" s="15" t="e">
        <f>100*L89/L90</f>
        <v>#DIV/0!</v>
      </c>
      <c r="M88" s="15">
        <f>100*M89/M90</f>
        <v>100</v>
      </c>
      <c r="N88" s="15">
        <f>100*N89/N90</f>
        <v>100</v>
      </c>
      <c r="O88" s="16">
        <f>100*O89/O90</f>
        <v>74.66666666666667</v>
      </c>
    </row>
    <row r="89" spans="1:15" ht="48.75" customHeight="1">
      <c r="A89" s="112"/>
      <c r="B89" s="37" t="s">
        <v>148</v>
      </c>
      <c r="C89" s="115"/>
      <c r="D89" s="81">
        <v>18</v>
      </c>
      <c r="E89" s="5">
        <v>19</v>
      </c>
      <c r="F89" s="5">
        <v>0</v>
      </c>
      <c r="G89" s="5">
        <v>1</v>
      </c>
      <c r="H89" s="5">
        <v>5</v>
      </c>
      <c r="I89" s="5">
        <v>9</v>
      </c>
      <c r="J89" s="5">
        <v>0</v>
      </c>
      <c r="K89" s="33">
        <v>0</v>
      </c>
      <c r="L89" s="5">
        <v>0</v>
      </c>
      <c r="M89" s="5">
        <v>2</v>
      </c>
      <c r="N89" s="5">
        <v>2</v>
      </c>
      <c r="O89" s="6">
        <f>SUM(D89:N89)</f>
        <v>56</v>
      </c>
    </row>
    <row r="90" spans="1:15" ht="28.5" customHeight="1">
      <c r="A90" s="112"/>
      <c r="B90" s="37" t="s">
        <v>149</v>
      </c>
      <c r="C90" s="115"/>
      <c r="D90" s="81">
        <v>21</v>
      </c>
      <c r="E90" s="5">
        <v>29</v>
      </c>
      <c r="F90" s="5">
        <v>6</v>
      </c>
      <c r="G90" s="5">
        <v>1</v>
      </c>
      <c r="H90" s="5">
        <v>5</v>
      </c>
      <c r="I90" s="5">
        <v>9</v>
      </c>
      <c r="J90" s="5">
        <v>0</v>
      </c>
      <c r="K90" s="33">
        <v>0</v>
      </c>
      <c r="L90" s="5">
        <v>0</v>
      </c>
      <c r="M90" s="5">
        <v>2</v>
      </c>
      <c r="N90" s="5">
        <v>2</v>
      </c>
      <c r="O90" s="6">
        <f>SUM(D90:N90)</f>
        <v>75</v>
      </c>
    </row>
    <row r="91" spans="1:15" ht="47.25" customHeight="1">
      <c r="A91" s="112"/>
      <c r="B91" s="37" t="s">
        <v>150</v>
      </c>
      <c r="C91" s="115"/>
      <c r="D91" s="81">
        <v>10</v>
      </c>
      <c r="E91" s="5">
        <v>5</v>
      </c>
      <c r="F91" s="5">
        <v>0</v>
      </c>
      <c r="G91" s="5">
        <v>10</v>
      </c>
      <c r="H91" s="5">
        <v>10</v>
      </c>
      <c r="I91" s="5">
        <v>10</v>
      </c>
      <c r="J91" s="5">
        <v>10</v>
      </c>
      <c r="K91" s="33">
        <v>10</v>
      </c>
      <c r="L91" s="5">
        <v>10</v>
      </c>
      <c r="M91" s="5">
        <v>10</v>
      </c>
      <c r="N91" s="5">
        <v>10</v>
      </c>
      <c r="O91" s="6">
        <f>SUM(D91:N91)</f>
        <v>95</v>
      </c>
    </row>
    <row r="92" spans="1:15" ht="78.75" customHeight="1">
      <c r="A92" s="117" t="s">
        <v>151</v>
      </c>
      <c r="B92" s="39" t="s">
        <v>152</v>
      </c>
      <c r="C92" s="118" t="s">
        <v>0</v>
      </c>
      <c r="D92" s="15">
        <f aca="true" t="shared" si="21" ref="D92:J92">100*D93/D94</f>
        <v>0</v>
      </c>
      <c r="E92" s="15">
        <f t="shared" si="21"/>
        <v>0</v>
      </c>
      <c r="F92" s="15">
        <f t="shared" si="21"/>
        <v>0</v>
      </c>
      <c r="G92" s="15">
        <f t="shared" si="21"/>
        <v>0</v>
      </c>
      <c r="H92" s="15">
        <f t="shared" si="21"/>
        <v>0</v>
      </c>
      <c r="I92" s="15">
        <f t="shared" si="21"/>
        <v>0</v>
      </c>
      <c r="J92" s="15">
        <f t="shared" si="21"/>
        <v>100</v>
      </c>
      <c r="K92" s="15">
        <f>100*K93/K94</f>
        <v>31.428571428571427</v>
      </c>
      <c r="L92" s="15">
        <f>100*L93/L94</f>
        <v>0</v>
      </c>
      <c r="M92" s="15">
        <f>100*M93/M94</f>
        <v>0</v>
      </c>
      <c r="N92" s="15" t="e">
        <f>100*N93/N94</f>
        <v>#DIV/0!</v>
      </c>
      <c r="O92" s="16">
        <f>100*O93/O94</f>
        <v>8.032128514056225</v>
      </c>
    </row>
    <row r="93" spans="1:15" ht="77.25" customHeight="1">
      <c r="A93" s="112"/>
      <c r="B93" s="37" t="s">
        <v>153</v>
      </c>
      <c r="C93" s="115"/>
      <c r="D93" s="81">
        <v>0</v>
      </c>
      <c r="E93" s="5">
        <v>0</v>
      </c>
      <c r="F93" s="5">
        <v>0</v>
      </c>
      <c r="G93" s="5">
        <v>0</v>
      </c>
      <c r="H93" s="5">
        <v>0</v>
      </c>
      <c r="I93" s="5">
        <v>0</v>
      </c>
      <c r="J93" s="5">
        <v>9</v>
      </c>
      <c r="K93" s="33">
        <v>11</v>
      </c>
      <c r="L93" s="5">
        <v>0</v>
      </c>
      <c r="M93" s="5">
        <v>0</v>
      </c>
      <c r="N93" s="5">
        <v>0</v>
      </c>
      <c r="O93" s="6">
        <f>SUM(D93:N93)</f>
        <v>20</v>
      </c>
    </row>
    <row r="94" spans="1:15" ht="45" customHeight="1">
      <c r="A94" s="112"/>
      <c r="B94" s="37" t="s">
        <v>154</v>
      </c>
      <c r="C94" s="115"/>
      <c r="D94" s="81">
        <v>45</v>
      </c>
      <c r="E94" s="5">
        <v>27</v>
      </c>
      <c r="F94" s="5">
        <v>18</v>
      </c>
      <c r="G94" s="5">
        <v>14</v>
      </c>
      <c r="H94" s="5">
        <v>18</v>
      </c>
      <c r="I94" s="5">
        <v>18</v>
      </c>
      <c r="J94" s="5">
        <v>9</v>
      </c>
      <c r="K94" s="33">
        <v>35</v>
      </c>
      <c r="L94" s="5">
        <v>56</v>
      </c>
      <c r="M94" s="5">
        <v>9</v>
      </c>
      <c r="N94" s="5">
        <v>0</v>
      </c>
      <c r="O94" s="6">
        <f>SUM(D94:N94)</f>
        <v>249</v>
      </c>
    </row>
    <row r="95" spans="1:15" ht="49.5" customHeight="1">
      <c r="A95" s="112"/>
      <c r="B95" s="37" t="s">
        <v>155</v>
      </c>
      <c r="C95" s="115"/>
      <c r="D95" s="81">
        <v>0</v>
      </c>
      <c r="E95" s="5">
        <v>0</v>
      </c>
      <c r="F95" s="5">
        <v>0</v>
      </c>
      <c r="G95" s="5">
        <v>0</v>
      </c>
      <c r="H95" s="5">
        <v>0</v>
      </c>
      <c r="I95" s="5">
        <v>0</v>
      </c>
      <c r="J95" s="5">
        <v>10</v>
      </c>
      <c r="K95" s="33">
        <v>10</v>
      </c>
      <c r="L95" s="5">
        <v>0</v>
      </c>
      <c r="M95" s="5">
        <v>0</v>
      </c>
      <c r="N95" s="5">
        <v>0</v>
      </c>
      <c r="O95" s="6">
        <f>SUM(D95:N95)</f>
        <v>20</v>
      </c>
    </row>
    <row r="96" spans="1:15" ht="137.25" customHeight="1" thickBot="1">
      <c r="A96" s="19" t="s">
        <v>156</v>
      </c>
      <c r="B96" s="29" t="s">
        <v>157</v>
      </c>
      <c r="C96" s="30" t="s">
        <v>5</v>
      </c>
      <c r="D96" s="85">
        <v>5</v>
      </c>
      <c r="E96" s="45">
        <v>5</v>
      </c>
      <c r="F96" s="45">
        <v>5</v>
      </c>
      <c r="G96" s="45">
        <f>1*G62</f>
        <v>0</v>
      </c>
      <c r="H96" s="45">
        <f>1*H62</f>
        <v>0</v>
      </c>
      <c r="I96" s="45">
        <v>0</v>
      </c>
      <c r="J96" s="45">
        <v>0</v>
      </c>
      <c r="K96" s="105">
        <v>5</v>
      </c>
      <c r="L96" s="45">
        <v>10</v>
      </c>
      <c r="M96" s="45">
        <v>5</v>
      </c>
      <c r="N96" s="45">
        <v>8</v>
      </c>
      <c r="O96" s="6">
        <f>SUM(D96:N96)</f>
        <v>43</v>
      </c>
    </row>
    <row r="97" spans="1:15" ht="78.75" customHeight="1" thickBot="1">
      <c r="A97" s="71" t="s">
        <v>158</v>
      </c>
      <c r="B97" s="72"/>
      <c r="C97" s="73" t="s">
        <v>159</v>
      </c>
      <c r="D97" s="74">
        <f>D46+D50+D54+D58+D62+D66+D71+D75+D79+D83+D84+D85+D87+D91+D95+D96</f>
        <v>113</v>
      </c>
      <c r="E97" s="74">
        <f aca="true" t="shared" si="22" ref="E97:O97">E46+E50+E54+E58+E62+E66+E71+E75+E79+E83+E84+E85+E86+E91+E95+E96</f>
        <v>119</v>
      </c>
      <c r="F97" s="74">
        <f t="shared" si="22"/>
        <v>81</v>
      </c>
      <c r="G97" s="74">
        <f t="shared" si="22"/>
        <v>83</v>
      </c>
      <c r="H97" s="74">
        <f t="shared" si="22"/>
        <v>82</v>
      </c>
      <c r="I97" s="74">
        <f t="shared" si="22"/>
        <v>88</v>
      </c>
      <c r="J97" s="74">
        <f t="shared" si="22"/>
        <v>80</v>
      </c>
      <c r="K97" s="74">
        <f>J46+J50+J54+J58+J62+J66+K71+K75+K79+K83+K84+K85+K86+K91+K95+K96</f>
        <v>95</v>
      </c>
      <c r="L97" s="74">
        <f t="shared" si="22"/>
        <v>74</v>
      </c>
      <c r="M97" s="74">
        <f t="shared" si="22"/>
        <v>55</v>
      </c>
      <c r="N97" s="74">
        <f t="shared" si="22"/>
        <v>43</v>
      </c>
      <c r="O97" s="74">
        <f t="shared" si="22"/>
        <v>881</v>
      </c>
    </row>
    <row r="98" spans="1:15" ht="24" customHeight="1" thickBot="1">
      <c r="A98" s="131" t="s">
        <v>160</v>
      </c>
      <c r="B98" s="132"/>
      <c r="C98" s="132"/>
      <c r="D98" s="132"/>
      <c r="E98" s="132"/>
      <c r="F98" s="132"/>
      <c r="G98" s="132"/>
      <c r="H98" s="132"/>
      <c r="I98" s="132"/>
      <c r="J98" s="132"/>
      <c r="K98" s="132"/>
      <c r="L98" s="132"/>
      <c r="M98" s="132"/>
      <c r="N98" s="132"/>
      <c r="O98" s="133"/>
    </row>
    <row r="99" spans="1:15" ht="35.25" customHeight="1" thickBot="1">
      <c r="A99" s="119" t="s">
        <v>161</v>
      </c>
      <c r="B99" s="120"/>
      <c r="C99" s="120"/>
      <c r="D99" s="120"/>
      <c r="E99" s="120"/>
      <c r="F99" s="120"/>
      <c r="G99" s="120"/>
      <c r="H99" s="120"/>
      <c r="I99" s="120"/>
      <c r="J99" s="120"/>
      <c r="K99" s="120"/>
      <c r="L99" s="120"/>
      <c r="M99" s="120"/>
      <c r="N99" s="120"/>
      <c r="O99" s="121"/>
    </row>
    <row r="100" spans="1:15" ht="95.25" customHeight="1">
      <c r="A100" s="116" t="s">
        <v>162</v>
      </c>
      <c r="B100" s="42" t="s">
        <v>163</v>
      </c>
      <c r="C100" s="128" t="s">
        <v>6</v>
      </c>
      <c r="D100" s="4">
        <f aca="true" t="shared" si="23" ref="D100:O100">100*D101/D102</f>
        <v>57.06051873198847</v>
      </c>
      <c r="E100" s="4">
        <f t="shared" si="23"/>
        <v>84.54258675078864</v>
      </c>
      <c r="F100" s="4">
        <f t="shared" si="23"/>
        <v>80.67226890756302</v>
      </c>
      <c r="G100" s="4">
        <f t="shared" si="23"/>
        <v>8.695652173913043</v>
      </c>
      <c r="H100" s="4">
        <f t="shared" si="23"/>
        <v>77.55102040816327</v>
      </c>
      <c r="I100" s="4">
        <f t="shared" si="23"/>
        <v>55.172413793103445</v>
      </c>
      <c r="J100" s="4">
        <f t="shared" si="23"/>
        <v>40</v>
      </c>
      <c r="K100" s="4">
        <f t="shared" si="23"/>
        <v>104.65116279069767</v>
      </c>
      <c r="L100" s="4">
        <f t="shared" si="23"/>
        <v>100</v>
      </c>
      <c r="M100" s="4">
        <f t="shared" si="23"/>
        <v>50</v>
      </c>
      <c r="N100" s="4">
        <f t="shared" si="23"/>
        <v>22.22222222222222</v>
      </c>
      <c r="O100" s="4">
        <f t="shared" si="23"/>
        <v>70.53979871912168</v>
      </c>
    </row>
    <row r="101" spans="1:15" ht="72" customHeight="1">
      <c r="A101" s="112"/>
      <c r="B101" s="37" t="s">
        <v>164</v>
      </c>
      <c r="C101" s="115"/>
      <c r="D101" s="81">
        <v>198</v>
      </c>
      <c r="E101" s="5">
        <v>268</v>
      </c>
      <c r="F101" s="5">
        <v>96</v>
      </c>
      <c r="G101" s="5">
        <v>2</v>
      </c>
      <c r="H101" s="5">
        <v>38</v>
      </c>
      <c r="I101" s="5">
        <v>32</v>
      </c>
      <c r="J101" s="5">
        <v>10</v>
      </c>
      <c r="K101" s="33">
        <v>45</v>
      </c>
      <c r="L101" s="5">
        <v>62</v>
      </c>
      <c r="M101" s="5">
        <v>16</v>
      </c>
      <c r="N101" s="5">
        <v>4</v>
      </c>
      <c r="O101" s="6">
        <f>SUM(D101:N101)</f>
        <v>771</v>
      </c>
    </row>
    <row r="102" spans="1:15" ht="36.75" customHeight="1">
      <c r="A102" s="112"/>
      <c r="B102" s="37" t="s">
        <v>165</v>
      </c>
      <c r="C102" s="115"/>
      <c r="D102" s="81">
        <v>347</v>
      </c>
      <c r="E102" s="5">
        <v>317</v>
      </c>
      <c r="F102" s="5">
        <v>119</v>
      </c>
      <c r="G102" s="5">
        <v>23</v>
      </c>
      <c r="H102" s="5">
        <v>49</v>
      </c>
      <c r="I102" s="5">
        <v>58</v>
      </c>
      <c r="J102" s="5">
        <v>25</v>
      </c>
      <c r="K102" s="33">
        <v>43</v>
      </c>
      <c r="L102" s="5">
        <v>62</v>
      </c>
      <c r="M102" s="5">
        <v>32</v>
      </c>
      <c r="N102" s="5">
        <v>18</v>
      </c>
      <c r="O102" s="6">
        <f>SUM(D102:N102)</f>
        <v>1093</v>
      </c>
    </row>
    <row r="103" spans="1:15" ht="51.75" customHeight="1">
      <c r="A103" s="112"/>
      <c r="B103" s="11" t="s">
        <v>166</v>
      </c>
      <c r="C103" s="115"/>
      <c r="D103" s="81">
        <v>5</v>
      </c>
      <c r="E103" s="5">
        <v>5</v>
      </c>
      <c r="F103" s="5">
        <v>5</v>
      </c>
      <c r="G103" s="5">
        <v>1</v>
      </c>
      <c r="H103" s="5">
        <v>5</v>
      </c>
      <c r="I103" s="5">
        <v>5</v>
      </c>
      <c r="J103" s="5">
        <v>5</v>
      </c>
      <c r="K103" s="33">
        <v>5</v>
      </c>
      <c r="L103" s="5">
        <v>5</v>
      </c>
      <c r="M103" s="5">
        <v>3</v>
      </c>
      <c r="N103" s="5">
        <v>5</v>
      </c>
      <c r="O103" s="6">
        <f>SUM(D103:N103)</f>
        <v>49</v>
      </c>
    </row>
    <row r="104" spans="1:15" ht="69" customHeight="1">
      <c r="A104" s="114" t="s">
        <v>167</v>
      </c>
      <c r="B104" s="37" t="s">
        <v>168</v>
      </c>
      <c r="C104" s="115" t="s">
        <v>0</v>
      </c>
      <c r="D104" s="8">
        <f aca="true" t="shared" si="24" ref="D104:O104">100*D105/D106</f>
        <v>15.151515151515152</v>
      </c>
      <c r="E104" s="8">
        <f t="shared" si="24"/>
        <v>16.044776119402986</v>
      </c>
      <c r="F104" s="8">
        <f t="shared" si="24"/>
        <v>10.416666666666666</v>
      </c>
      <c r="G104" s="8">
        <f t="shared" si="24"/>
        <v>0</v>
      </c>
      <c r="H104" s="8">
        <f t="shared" si="24"/>
        <v>0</v>
      </c>
      <c r="I104" s="8">
        <f t="shared" si="24"/>
        <v>12.5</v>
      </c>
      <c r="J104" s="8">
        <f t="shared" si="24"/>
        <v>5</v>
      </c>
      <c r="K104" s="8">
        <v>0</v>
      </c>
      <c r="L104" s="8">
        <f>100*L105/L106</f>
        <v>8.064516129032258</v>
      </c>
      <c r="M104" s="8">
        <f>100*M105/M106</f>
        <v>6.25</v>
      </c>
      <c r="N104" s="8">
        <f>100*N105/N106</f>
        <v>50</v>
      </c>
      <c r="O104" s="10">
        <f t="shared" si="24"/>
        <v>12.291933418693983</v>
      </c>
    </row>
    <row r="105" spans="1:15" ht="46.5" customHeight="1">
      <c r="A105" s="114"/>
      <c r="B105" s="37" t="s">
        <v>19</v>
      </c>
      <c r="C105" s="115"/>
      <c r="D105" s="81">
        <v>30</v>
      </c>
      <c r="E105" s="5">
        <v>43</v>
      </c>
      <c r="F105" s="5">
        <v>10</v>
      </c>
      <c r="G105" s="5">
        <v>0</v>
      </c>
      <c r="H105" s="5">
        <v>0</v>
      </c>
      <c r="I105" s="5">
        <v>4</v>
      </c>
      <c r="J105" s="5">
        <v>1</v>
      </c>
      <c r="K105" s="33">
        <v>0</v>
      </c>
      <c r="L105" s="5">
        <v>5</v>
      </c>
      <c r="M105" s="5">
        <v>1</v>
      </c>
      <c r="N105" s="5">
        <v>2</v>
      </c>
      <c r="O105" s="6">
        <f>SUM(D105:N105)</f>
        <v>96</v>
      </c>
    </row>
    <row r="106" spans="1:15" ht="46.5" customHeight="1">
      <c r="A106" s="114"/>
      <c r="B106" s="37" t="s">
        <v>169</v>
      </c>
      <c r="C106" s="115"/>
      <c r="D106" s="81">
        <v>198</v>
      </c>
      <c r="E106" s="5">
        <v>268</v>
      </c>
      <c r="F106" s="5">
        <v>96</v>
      </c>
      <c r="G106" s="5">
        <v>2</v>
      </c>
      <c r="H106" s="5">
        <v>38</v>
      </c>
      <c r="I106" s="5">
        <v>32</v>
      </c>
      <c r="J106" s="5">
        <v>20</v>
      </c>
      <c r="K106" s="33">
        <v>45</v>
      </c>
      <c r="L106" s="5">
        <v>62</v>
      </c>
      <c r="M106" s="5">
        <v>16</v>
      </c>
      <c r="N106" s="5">
        <v>4</v>
      </c>
      <c r="O106" s="6">
        <f>SUM(D106:N106)</f>
        <v>781</v>
      </c>
    </row>
    <row r="107" spans="1:15" ht="51" customHeight="1">
      <c r="A107" s="114"/>
      <c r="B107" s="11" t="s">
        <v>170</v>
      </c>
      <c r="C107" s="115"/>
      <c r="D107" s="81">
        <v>10</v>
      </c>
      <c r="E107" s="5">
        <v>10</v>
      </c>
      <c r="F107" s="5">
        <v>7</v>
      </c>
      <c r="G107" s="5">
        <v>0</v>
      </c>
      <c r="H107" s="5">
        <v>0</v>
      </c>
      <c r="I107" s="5">
        <v>7</v>
      </c>
      <c r="J107" s="5">
        <v>4</v>
      </c>
      <c r="K107" s="33">
        <v>0</v>
      </c>
      <c r="L107" s="5">
        <v>4</v>
      </c>
      <c r="M107" s="5">
        <v>4</v>
      </c>
      <c r="N107" s="5">
        <v>10</v>
      </c>
      <c r="O107" s="6">
        <f>SUM(D107:N107)</f>
        <v>56</v>
      </c>
    </row>
    <row r="108" spans="1:15" ht="90" customHeight="1" thickBot="1">
      <c r="A108" s="122" t="s">
        <v>171</v>
      </c>
      <c r="B108" s="62" t="s">
        <v>313</v>
      </c>
      <c r="C108" s="125" t="s">
        <v>0</v>
      </c>
      <c r="D108" s="22">
        <f aca="true" t="shared" si="25" ref="D108:O108">100*D109/D110</f>
        <v>33.333333333333336</v>
      </c>
      <c r="E108" s="22">
        <f t="shared" si="25"/>
        <v>11.11111111111111</v>
      </c>
      <c r="F108" s="22">
        <f t="shared" si="25"/>
        <v>0</v>
      </c>
      <c r="G108" s="22" t="e">
        <f t="shared" si="25"/>
        <v>#DIV/0!</v>
      </c>
      <c r="H108" s="22" t="e">
        <f t="shared" si="25"/>
        <v>#DIV/0!</v>
      </c>
      <c r="I108" s="22">
        <f t="shared" si="25"/>
        <v>0</v>
      </c>
      <c r="J108" s="22" t="e">
        <f t="shared" si="25"/>
        <v>#DIV/0!</v>
      </c>
      <c r="K108" s="22" t="e">
        <f t="shared" si="25"/>
        <v>#DIV/0!</v>
      </c>
      <c r="L108" s="22" t="e">
        <f t="shared" si="25"/>
        <v>#DIV/0!</v>
      </c>
      <c r="M108" s="22" t="e">
        <f t="shared" si="25"/>
        <v>#DIV/0!</v>
      </c>
      <c r="N108" s="22" t="e">
        <f t="shared" si="25"/>
        <v>#DIV/0!</v>
      </c>
      <c r="O108" s="23">
        <f t="shared" si="25"/>
        <v>16.666666666666668</v>
      </c>
    </row>
    <row r="109" spans="1:15" ht="71.25" customHeight="1">
      <c r="A109" s="123"/>
      <c r="B109" s="60" t="s">
        <v>314</v>
      </c>
      <c r="C109" s="126"/>
      <c r="D109" s="81">
        <v>4</v>
      </c>
      <c r="E109" s="5">
        <v>3</v>
      </c>
      <c r="F109" s="24">
        <v>0</v>
      </c>
      <c r="G109" s="5">
        <v>0</v>
      </c>
      <c r="H109" s="5">
        <v>0</v>
      </c>
      <c r="I109" s="5">
        <v>0</v>
      </c>
      <c r="J109" s="33">
        <v>0</v>
      </c>
      <c r="K109" s="103">
        <v>0</v>
      </c>
      <c r="L109" s="5"/>
      <c r="M109" s="5">
        <v>0</v>
      </c>
      <c r="N109" s="5">
        <v>0</v>
      </c>
      <c r="O109" s="6">
        <f>SUM(D109:N109)</f>
        <v>7</v>
      </c>
    </row>
    <row r="110" spans="1:15" ht="69.75" customHeight="1">
      <c r="A110" s="123"/>
      <c r="B110" s="60" t="s">
        <v>315</v>
      </c>
      <c r="C110" s="126"/>
      <c r="D110" s="81">
        <v>12</v>
      </c>
      <c r="E110" s="5">
        <v>27</v>
      </c>
      <c r="F110" s="24">
        <v>1</v>
      </c>
      <c r="G110" s="5">
        <v>0</v>
      </c>
      <c r="H110" s="5">
        <v>0</v>
      </c>
      <c r="I110" s="5">
        <v>2</v>
      </c>
      <c r="J110" s="33">
        <v>0</v>
      </c>
      <c r="K110" s="103">
        <v>0</v>
      </c>
      <c r="L110" s="5"/>
      <c r="M110" s="5">
        <v>0</v>
      </c>
      <c r="N110" s="5">
        <v>0</v>
      </c>
      <c r="O110" s="6">
        <f>SUM(D110:N110)</f>
        <v>42</v>
      </c>
    </row>
    <row r="111" spans="1:15" ht="44.25" customHeight="1">
      <c r="A111" s="124"/>
      <c r="B111" s="11" t="s">
        <v>172</v>
      </c>
      <c r="C111" s="127"/>
      <c r="D111" s="81">
        <v>10</v>
      </c>
      <c r="E111" s="5">
        <v>7</v>
      </c>
      <c r="F111" s="24">
        <v>0</v>
      </c>
      <c r="G111" s="5">
        <v>0</v>
      </c>
      <c r="H111" s="5">
        <v>0</v>
      </c>
      <c r="I111" s="5">
        <v>0</v>
      </c>
      <c r="J111" s="33">
        <v>0</v>
      </c>
      <c r="K111" s="103">
        <v>0</v>
      </c>
      <c r="L111" s="5">
        <v>0</v>
      </c>
      <c r="M111" s="5">
        <v>0</v>
      </c>
      <c r="N111" s="5">
        <v>0</v>
      </c>
      <c r="O111" s="6">
        <f>SUM(D111:N111)</f>
        <v>17</v>
      </c>
    </row>
    <row r="112" spans="1:15" ht="66.75" customHeight="1">
      <c r="A112" s="122" t="s">
        <v>173</v>
      </c>
      <c r="B112" s="11" t="s">
        <v>207</v>
      </c>
      <c r="C112" s="125" t="s">
        <v>5</v>
      </c>
      <c r="D112" s="81">
        <v>4</v>
      </c>
      <c r="E112" s="5">
        <v>3</v>
      </c>
      <c r="F112" s="24">
        <v>0</v>
      </c>
      <c r="G112" s="5">
        <v>0</v>
      </c>
      <c r="H112" s="5">
        <v>0</v>
      </c>
      <c r="I112" s="5">
        <v>0</v>
      </c>
      <c r="J112" s="33">
        <v>0</v>
      </c>
      <c r="K112" s="103">
        <v>0</v>
      </c>
      <c r="L112" s="5"/>
      <c r="M112" s="5">
        <v>0</v>
      </c>
      <c r="N112" s="5">
        <v>0</v>
      </c>
      <c r="O112" s="6">
        <f>SUM(D112:N112)</f>
        <v>7</v>
      </c>
    </row>
    <row r="113" spans="1:15" ht="70.5" customHeight="1">
      <c r="A113" s="124"/>
      <c r="B113" s="11" t="s">
        <v>20</v>
      </c>
      <c r="C113" s="127"/>
      <c r="D113" s="9">
        <f>D112*2</f>
        <v>8</v>
      </c>
      <c r="E113" s="9">
        <f>E112*2</f>
        <v>6</v>
      </c>
      <c r="F113" s="9">
        <f aca="true" t="shared" si="26" ref="F113:O113">F112*2</f>
        <v>0</v>
      </c>
      <c r="G113" s="9">
        <f t="shared" si="26"/>
        <v>0</v>
      </c>
      <c r="H113" s="9">
        <f t="shared" si="26"/>
        <v>0</v>
      </c>
      <c r="I113" s="9">
        <f t="shared" si="26"/>
        <v>0</v>
      </c>
      <c r="J113" s="9">
        <f>J112*2</f>
        <v>0</v>
      </c>
      <c r="K113" s="9">
        <f>K112*2</f>
        <v>0</v>
      </c>
      <c r="L113" s="9">
        <f t="shared" si="26"/>
        <v>0</v>
      </c>
      <c r="M113" s="9">
        <f t="shared" si="26"/>
        <v>0</v>
      </c>
      <c r="N113" s="9">
        <f t="shared" si="26"/>
        <v>0</v>
      </c>
      <c r="O113" s="9">
        <f t="shared" si="26"/>
        <v>14</v>
      </c>
    </row>
    <row r="114" spans="1:15" ht="94.5" customHeight="1">
      <c r="A114" s="114" t="s">
        <v>174</v>
      </c>
      <c r="B114" s="37" t="s">
        <v>175</v>
      </c>
      <c r="C114" s="115" t="s">
        <v>0</v>
      </c>
      <c r="D114" s="8">
        <f aca="true" t="shared" si="27" ref="D114:O114">100*D115/D116</f>
        <v>1.2941176470588236</v>
      </c>
      <c r="E114" s="8">
        <f t="shared" si="27"/>
        <v>0.9453781512605042</v>
      </c>
      <c r="F114" s="8">
        <f t="shared" si="27"/>
        <v>2.456140350877193</v>
      </c>
      <c r="G114" s="8" t="e">
        <f t="shared" si="27"/>
        <v>#DIV/0!</v>
      </c>
      <c r="H114" s="8">
        <f t="shared" si="27"/>
        <v>6.666666666666667</v>
      </c>
      <c r="I114" s="8">
        <f t="shared" si="27"/>
        <v>1.36986301369863</v>
      </c>
      <c r="J114" s="8">
        <f t="shared" si="27"/>
        <v>1.4705882352941178</v>
      </c>
      <c r="K114" s="8">
        <f t="shared" si="27"/>
        <v>0</v>
      </c>
      <c r="L114" s="8">
        <f>100*L115/L116</f>
        <v>4.182509505703422</v>
      </c>
      <c r="M114" s="8">
        <f>100*M115/M116</f>
        <v>2.272727272727273</v>
      </c>
      <c r="N114" s="8">
        <f>100*N115/N116</f>
        <v>0</v>
      </c>
      <c r="O114" s="10">
        <f t="shared" si="27"/>
        <v>1.701258931609391</v>
      </c>
    </row>
    <row r="115" spans="1:15" ht="95.25" customHeight="1">
      <c r="A115" s="114"/>
      <c r="B115" s="37" t="s">
        <v>176</v>
      </c>
      <c r="C115" s="115"/>
      <c r="D115" s="81">
        <v>11</v>
      </c>
      <c r="E115" s="5">
        <v>9</v>
      </c>
      <c r="F115" s="24">
        <v>7</v>
      </c>
      <c r="G115" s="5">
        <v>0</v>
      </c>
      <c r="H115" s="5">
        <v>7</v>
      </c>
      <c r="I115" s="5">
        <v>2</v>
      </c>
      <c r="J115" s="33">
        <v>1</v>
      </c>
      <c r="K115" s="103">
        <v>0</v>
      </c>
      <c r="L115" s="5">
        <v>11</v>
      </c>
      <c r="M115" s="5">
        <v>2</v>
      </c>
      <c r="N115" s="5">
        <v>0</v>
      </c>
      <c r="O115" s="6">
        <f>SUM(D115:N115)</f>
        <v>50</v>
      </c>
    </row>
    <row r="116" spans="1:15" ht="29.25" customHeight="1">
      <c r="A116" s="114"/>
      <c r="B116" s="37" t="s">
        <v>177</v>
      </c>
      <c r="C116" s="115"/>
      <c r="D116" s="81">
        <v>850</v>
      </c>
      <c r="E116" s="5">
        <v>952</v>
      </c>
      <c r="F116" s="24">
        <v>285</v>
      </c>
      <c r="G116" s="5">
        <v>0</v>
      </c>
      <c r="H116" s="5">
        <v>105</v>
      </c>
      <c r="I116" s="5">
        <v>146</v>
      </c>
      <c r="J116" s="33">
        <v>68</v>
      </c>
      <c r="K116" s="103">
        <v>111</v>
      </c>
      <c r="L116" s="5">
        <v>263</v>
      </c>
      <c r="M116" s="5">
        <v>88</v>
      </c>
      <c r="N116" s="5">
        <v>71</v>
      </c>
      <c r="O116" s="6">
        <f>SUM(D116:N116)</f>
        <v>2939</v>
      </c>
    </row>
    <row r="117" spans="1:15" ht="48.75" customHeight="1">
      <c r="A117" s="114"/>
      <c r="B117" s="11" t="s">
        <v>178</v>
      </c>
      <c r="C117" s="115"/>
      <c r="D117" s="81">
        <v>3</v>
      </c>
      <c r="E117" s="5">
        <v>0</v>
      </c>
      <c r="F117" s="24">
        <v>3</v>
      </c>
      <c r="G117" s="5">
        <v>0</v>
      </c>
      <c r="H117" s="5">
        <v>6</v>
      </c>
      <c r="I117" s="5">
        <v>3</v>
      </c>
      <c r="J117" s="33">
        <v>3</v>
      </c>
      <c r="K117" s="103">
        <v>0</v>
      </c>
      <c r="L117" s="5">
        <v>3</v>
      </c>
      <c r="M117" s="5">
        <v>3</v>
      </c>
      <c r="N117" s="5">
        <v>0</v>
      </c>
      <c r="O117" s="6">
        <f>SUM(D117:N117)</f>
        <v>24</v>
      </c>
    </row>
    <row r="118" spans="1:15" ht="100.5" customHeight="1">
      <c r="A118" s="112" t="s">
        <v>179</v>
      </c>
      <c r="B118" s="37" t="s">
        <v>28</v>
      </c>
      <c r="C118" s="115" t="s">
        <v>0</v>
      </c>
      <c r="D118" s="8">
        <f aca="true" t="shared" si="28" ref="D118:K118">100*D119/D120</f>
        <v>63.63636363636363</v>
      </c>
      <c r="E118" s="8">
        <f t="shared" si="28"/>
        <v>77.77777777777777</v>
      </c>
      <c r="F118" s="8">
        <f t="shared" si="28"/>
        <v>100</v>
      </c>
      <c r="G118" s="8" t="e">
        <f t="shared" si="28"/>
        <v>#DIV/0!</v>
      </c>
      <c r="H118" s="8">
        <f t="shared" si="28"/>
        <v>100</v>
      </c>
      <c r="I118" s="8">
        <f t="shared" si="28"/>
        <v>100</v>
      </c>
      <c r="J118" s="8">
        <f t="shared" si="28"/>
        <v>100</v>
      </c>
      <c r="K118" s="8" t="e">
        <f t="shared" si="28"/>
        <v>#DIV/0!</v>
      </c>
      <c r="L118" s="8">
        <f>100*L119/L120</f>
        <v>100</v>
      </c>
      <c r="M118" s="8">
        <f>100*M119/M120</f>
        <v>50</v>
      </c>
      <c r="N118" s="8" t="e">
        <f>100*N119/N120</f>
        <v>#DIV/0!</v>
      </c>
      <c r="O118" s="10">
        <f>100*O119/O120</f>
        <v>86</v>
      </c>
    </row>
    <row r="119" spans="1:15" ht="72" customHeight="1">
      <c r="A119" s="112"/>
      <c r="B119" s="37" t="s">
        <v>21</v>
      </c>
      <c r="C119" s="115"/>
      <c r="D119" s="81">
        <v>7</v>
      </c>
      <c r="E119" s="5">
        <v>7</v>
      </c>
      <c r="F119" s="5">
        <v>7</v>
      </c>
      <c r="G119" s="5">
        <v>0</v>
      </c>
      <c r="H119" s="5">
        <v>7</v>
      </c>
      <c r="I119" s="5">
        <v>2</v>
      </c>
      <c r="J119" s="5">
        <v>1</v>
      </c>
      <c r="K119" s="33">
        <v>0</v>
      </c>
      <c r="L119" s="5">
        <v>11</v>
      </c>
      <c r="M119" s="5">
        <v>1</v>
      </c>
      <c r="N119" s="5">
        <v>0</v>
      </c>
      <c r="O119" s="6">
        <f>SUM(D119:N119)</f>
        <v>43</v>
      </c>
    </row>
    <row r="120" spans="1:15" ht="51" customHeight="1">
      <c r="A120" s="112"/>
      <c r="B120" s="37" t="s">
        <v>180</v>
      </c>
      <c r="C120" s="115"/>
      <c r="D120" s="81">
        <v>11</v>
      </c>
      <c r="E120" s="5">
        <v>9</v>
      </c>
      <c r="F120" s="5">
        <v>7</v>
      </c>
      <c r="G120" s="5">
        <v>0</v>
      </c>
      <c r="H120" s="5">
        <v>7</v>
      </c>
      <c r="I120" s="5">
        <v>2</v>
      </c>
      <c r="J120" s="5">
        <v>1</v>
      </c>
      <c r="K120" s="33">
        <v>0</v>
      </c>
      <c r="L120" s="5">
        <v>11</v>
      </c>
      <c r="M120" s="5">
        <v>2</v>
      </c>
      <c r="N120" s="5">
        <v>0</v>
      </c>
      <c r="O120" s="6">
        <f>SUM(D120:N120)</f>
        <v>50</v>
      </c>
    </row>
    <row r="121" spans="1:15" ht="48.75" customHeight="1" thickBot="1">
      <c r="A121" s="113"/>
      <c r="B121" s="38" t="s">
        <v>181</v>
      </c>
      <c r="C121" s="137"/>
      <c r="D121" s="81">
        <v>10</v>
      </c>
      <c r="E121" s="18">
        <v>10</v>
      </c>
      <c r="F121" s="18">
        <v>10</v>
      </c>
      <c r="G121" s="18">
        <v>0</v>
      </c>
      <c r="H121" s="18">
        <v>10</v>
      </c>
      <c r="I121" s="18">
        <v>10</v>
      </c>
      <c r="J121" s="18">
        <v>10</v>
      </c>
      <c r="K121" s="35">
        <v>0</v>
      </c>
      <c r="L121" s="18">
        <v>10</v>
      </c>
      <c r="M121" s="18">
        <v>10</v>
      </c>
      <c r="N121" s="18">
        <v>0</v>
      </c>
      <c r="O121" s="6">
        <f>SUM(D121:N121)</f>
        <v>80</v>
      </c>
    </row>
    <row r="122" spans="1:15" ht="95.25" customHeight="1">
      <c r="A122" s="112" t="s">
        <v>182</v>
      </c>
      <c r="B122" s="37" t="s">
        <v>183</v>
      </c>
      <c r="C122" s="115" t="s">
        <v>6</v>
      </c>
      <c r="D122" s="8">
        <f aca="true" t="shared" si="29" ref="D122:O122">100*D123/D124</f>
        <v>100</v>
      </c>
      <c r="E122" s="8">
        <f t="shared" si="29"/>
        <v>100</v>
      </c>
      <c r="F122" s="8">
        <f t="shared" si="29"/>
        <v>100</v>
      </c>
      <c r="G122" s="8" t="e">
        <f t="shared" si="29"/>
        <v>#DIV/0!</v>
      </c>
      <c r="H122" s="8" t="e">
        <f t="shared" si="29"/>
        <v>#DIV/0!</v>
      </c>
      <c r="I122" s="8" t="e">
        <f t="shared" si="29"/>
        <v>#DIV/0!</v>
      </c>
      <c r="J122" s="8" t="e">
        <f t="shared" si="29"/>
        <v>#DIV/0!</v>
      </c>
      <c r="K122" s="8">
        <f t="shared" si="29"/>
        <v>100</v>
      </c>
      <c r="L122" s="8">
        <f t="shared" si="29"/>
        <v>100</v>
      </c>
      <c r="M122" s="8">
        <f t="shared" si="29"/>
        <v>100</v>
      </c>
      <c r="N122" s="8" t="e">
        <f t="shared" si="29"/>
        <v>#DIV/0!</v>
      </c>
      <c r="O122" s="10">
        <f t="shared" si="29"/>
        <v>100</v>
      </c>
    </row>
    <row r="123" spans="1:15" ht="70.5" customHeight="1">
      <c r="A123" s="112"/>
      <c r="B123" s="37" t="s">
        <v>184</v>
      </c>
      <c r="C123" s="115"/>
      <c r="D123" s="81">
        <v>1</v>
      </c>
      <c r="E123" s="5">
        <v>22</v>
      </c>
      <c r="F123" s="5">
        <v>10</v>
      </c>
      <c r="G123" s="5">
        <v>0</v>
      </c>
      <c r="H123" s="5">
        <v>0</v>
      </c>
      <c r="I123" s="5">
        <v>0</v>
      </c>
      <c r="J123" s="5">
        <v>0</v>
      </c>
      <c r="K123" s="33">
        <v>1</v>
      </c>
      <c r="L123" s="5">
        <v>3</v>
      </c>
      <c r="M123" s="5">
        <v>1</v>
      </c>
      <c r="N123" s="5">
        <v>0</v>
      </c>
      <c r="O123" s="6">
        <f>SUM(D123:N123)</f>
        <v>38</v>
      </c>
    </row>
    <row r="124" spans="1:15" ht="92.25" customHeight="1">
      <c r="A124" s="112"/>
      <c r="B124" s="37" t="s">
        <v>185</v>
      </c>
      <c r="C124" s="115"/>
      <c r="D124" s="81">
        <v>1</v>
      </c>
      <c r="E124" s="5">
        <v>22</v>
      </c>
      <c r="F124" s="5">
        <v>10</v>
      </c>
      <c r="G124" s="5">
        <v>0</v>
      </c>
      <c r="H124" s="5">
        <v>0</v>
      </c>
      <c r="I124" s="5">
        <v>0</v>
      </c>
      <c r="J124" s="5">
        <v>0</v>
      </c>
      <c r="K124" s="33">
        <v>1</v>
      </c>
      <c r="L124" s="5">
        <v>3</v>
      </c>
      <c r="M124" s="5">
        <v>1</v>
      </c>
      <c r="N124" s="5">
        <v>0</v>
      </c>
      <c r="O124" s="6">
        <f>SUM(D124:N124)</f>
        <v>38</v>
      </c>
    </row>
    <row r="125" spans="1:15" ht="27" customHeight="1" thickBot="1">
      <c r="A125" s="113"/>
      <c r="B125" s="38" t="s">
        <v>186</v>
      </c>
      <c r="C125" s="137"/>
      <c r="D125" s="81">
        <v>5</v>
      </c>
      <c r="E125" s="18">
        <v>5</v>
      </c>
      <c r="F125" s="18">
        <v>5</v>
      </c>
      <c r="G125" s="18">
        <v>0</v>
      </c>
      <c r="H125" s="18">
        <v>0</v>
      </c>
      <c r="I125" s="18">
        <v>0</v>
      </c>
      <c r="J125" s="18">
        <v>0</v>
      </c>
      <c r="K125" s="35">
        <v>5</v>
      </c>
      <c r="L125" s="18">
        <v>5</v>
      </c>
      <c r="M125" s="18">
        <v>5</v>
      </c>
      <c r="N125" s="18">
        <v>0</v>
      </c>
      <c r="O125" s="6">
        <f>SUM(D125:N125)</f>
        <v>30</v>
      </c>
    </row>
    <row r="126" spans="1:15" ht="69.75" customHeight="1" thickBot="1">
      <c r="A126" s="135" t="s">
        <v>187</v>
      </c>
      <c r="B126" s="38" t="s">
        <v>198</v>
      </c>
      <c r="C126" s="134" t="s">
        <v>29</v>
      </c>
      <c r="D126" s="81">
        <v>1</v>
      </c>
      <c r="E126" s="18">
        <v>17</v>
      </c>
      <c r="F126" s="18">
        <v>5</v>
      </c>
      <c r="G126" s="18">
        <v>0</v>
      </c>
      <c r="H126" s="18">
        <v>0</v>
      </c>
      <c r="I126" s="18">
        <v>0</v>
      </c>
      <c r="J126" s="18">
        <v>0</v>
      </c>
      <c r="K126" s="35">
        <v>1</v>
      </c>
      <c r="L126" s="18">
        <v>2</v>
      </c>
      <c r="M126" s="18">
        <v>1</v>
      </c>
      <c r="N126" s="18">
        <v>0</v>
      </c>
      <c r="O126" s="6">
        <f>SUM(D126:N126)</f>
        <v>27</v>
      </c>
    </row>
    <row r="127" spans="1:15" ht="92.25" customHeight="1" thickBot="1">
      <c r="A127" s="139"/>
      <c r="B127" s="38" t="s">
        <v>188</v>
      </c>
      <c r="C127" s="136"/>
      <c r="D127" s="9">
        <f>D126*3</f>
        <v>3</v>
      </c>
      <c r="E127" s="9">
        <f>E126*3-21</f>
        <v>30</v>
      </c>
      <c r="F127" s="9">
        <f aca="true" t="shared" si="30" ref="F127:O127">F126*3</f>
        <v>15</v>
      </c>
      <c r="G127" s="9">
        <f t="shared" si="30"/>
        <v>0</v>
      </c>
      <c r="H127" s="9">
        <f t="shared" si="30"/>
        <v>0</v>
      </c>
      <c r="I127" s="9">
        <f t="shared" si="30"/>
        <v>0</v>
      </c>
      <c r="J127" s="9">
        <f>J126*3</f>
        <v>0</v>
      </c>
      <c r="K127" s="9">
        <f>K126*3</f>
        <v>3</v>
      </c>
      <c r="L127" s="9">
        <f t="shared" si="30"/>
        <v>6</v>
      </c>
      <c r="M127" s="9">
        <f t="shared" si="30"/>
        <v>3</v>
      </c>
      <c r="N127" s="9">
        <f t="shared" si="30"/>
        <v>0</v>
      </c>
      <c r="O127" s="9">
        <f t="shared" si="30"/>
        <v>81</v>
      </c>
    </row>
    <row r="128" spans="1:15" ht="49.5" customHeight="1" thickBot="1">
      <c r="A128" s="135" t="s">
        <v>189</v>
      </c>
      <c r="B128" s="38" t="s">
        <v>202</v>
      </c>
      <c r="C128" s="134" t="s">
        <v>22</v>
      </c>
      <c r="D128" s="9">
        <f>D129/D130*100</f>
        <v>37.1764705882353</v>
      </c>
      <c r="E128" s="9">
        <f>E129/E130*100</f>
        <v>44.32773109243697</v>
      </c>
      <c r="F128" s="9">
        <f aca="true" t="shared" si="31" ref="F128:O128">F129/F130*100</f>
        <v>37.89473684210527</v>
      </c>
      <c r="G128" s="9">
        <f t="shared" si="31"/>
        <v>35.18518518518518</v>
      </c>
      <c r="H128" s="9">
        <f t="shared" si="31"/>
        <v>34.285714285714285</v>
      </c>
      <c r="I128" s="9">
        <f t="shared" si="31"/>
        <v>10.273972602739725</v>
      </c>
      <c r="J128" s="9">
        <f t="shared" si="31"/>
        <v>20.588235294117645</v>
      </c>
      <c r="K128" s="9">
        <f t="shared" si="31"/>
        <v>30.630630630630627</v>
      </c>
      <c r="L128" s="9">
        <f>L129/L130*100</f>
        <v>41.825095057034225</v>
      </c>
      <c r="M128" s="9">
        <f>M129/M130*100</f>
        <v>21.59090909090909</v>
      </c>
      <c r="N128" s="9">
        <f>N129/N130*100</f>
        <v>15.492957746478872</v>
      </c>
      <c r="O128" s="9">
        <f t="shared" si="31"/>
        <v>36.8860674908119</v>
      </c>
    </row>
    <row r="129" spans="1:15" ht="71.25" customHeight="1">
      <c r="A129" s="123"/>
      <c r="B129" s="12" t="s">
        <v>200</v>
      </c>
      <c r="C129" s="126"/>
      <c r="D129" s="82">
        <v>316</v>
      </c>
      <c r="E129" s="13">
        <v>422</v>
      </c>
      <c r="F129" s="13">
        <v>108</v>
      </c>
      <c r="G129" s="13">
        <v>19</v>
      </c>
      <c r="H129" s="13">
        <v>36</v>
      </c>
      <c r="I129" s="13">
        <v>15</v>
      </c>
      <c r="J129" s="13">
        <v>14</v>
      </c>
      <c r="K129" s="101">
        <v>34</v>
      </c>
      <c r="L129" s="13">
        <v>110</v>
      </c>
      <c r="M129" s="13">
        <v>19</v>
      </c>
      <c r="N129" s="13">
        <v>11</v>
      </c>
      <c r="O129" s="14">
        <f>SUM(D129:N129)</f>
        <v>1104</v>
      </c>
    </row>
    <row r="130" spans="1:15" ht="29.25" customHeight="1">
      <c r="A130" s="123"/>
      <c r="B130" s="12" t="s">
        <v>201</v>
      </c>
      <c r="C130" s="126"/>
      <c r="D130" s="82">
        <v>850</v>
      </c>
      <c r="E130" s="13">
        <v>952</v>
      </c>
      <c r="F130" s="13">
        <v>285</v>
      </c>
      <c r="G130" s="13">
        <v>54</v>
      </c>
      <c r="H130" s="13">
        <v>105</v>
      </c>
      <c r="I130" s="13">
        <v>146</v>
      </c>
      <c r="J130" s="13">
        <v>68</v>
      </c>
      <c r="K130" s="101">
        <v>111</v>
      </c>
      <c r="L130" s="13">
        <v>263</v>
      </c>
      <c r="M130" s="13">
        <v>88</v>
      </c>
      <c r="N130" s="13">
        <v>71</v>
      </c>
      <c r="O130" s="14">
        <f>SUM(D130:N130)</f>
        <v>2993</v>
      </c>
    </row>
    <row r="131" spans="1:15" ht="96" customHeight="1">
      <c r="A131" s="123"/>
      <c r="B131" s="12" t="s">
        <v>199</v>
      </c>
      <c r="C131" s="126"/>
      <c r="D131" s="82">
        <v>15</v>
      </c>
      <c r="E131" s="13">
        <v>15</v>
      </c>
      <c r="F131" s="13">
        <v>15</v>
      </c>
      <c r="G131" s="13">
        <v>15</v>
      </c>
      <c r="H131" s="13">
        <v>15</v>
      </c>
      <c r="I131" s="13">
        <v>5</v>
      </c>
      <c r="J131" s="13">
        <v>10</v>
      </c>
      <c r="K131" s="101">
        <v>15</v>
      </c>
      <c r="L131" s="13">
        <v>15</v>
      </c>
      <c r="M131" s="13">
        <v>10</v>
      </c>
      <c r="N131" s="13">
        <v>5</v>
      </c>
      <c r="O131" s="14">
        <f>SUM(D131:N131)</f>
        <v>135</v>
      </c>
    </row>
    <row r="132" spans="1:15" ht="70.5" customHeight="1">
      <c r="A132" s="174" t="s">
        <v>190</v>
      </c>
      <c r="B132" s="37" t="s">
        <v>203</v>
      </c>
      <c r="C132" s="125" t="s">
        <v>192</v>
      </c>
      <c r="D132" s="81">
        <v>51</v>
      </c>
      <c r="E132" s="5">
        <v>44</v>
      </c>
      <c r="F132" s="5">
        <v>40</v>
      </c>
      <c r="G132" s="5">
        <v>5</v>
      </c>
      <c r="H132" s="5">
        <v>9</v>
      </c>
      <c r="I132" s="5">
        <v>6</v>
      </c>
      <c r="J132" s="5">
        <v>4</v>
      </c>
      <c r="K132" s="33">
        <v>11</v>
      </c>
      <c r="L132" s="5">
        <v>27</v>
      </c>
      <c r="M132" s="5">
        <v>8</v>
      </c>
      <c r="N132" s="5">
        <v>8</v>
      </c>
      <c r="O132" s="14">
        <f>SUM(D132:N132)</f>
        <v>213</v>
      </c>
    </row>
    <row r="133" spans="1:15" ht="79.5" customHeight="1">
      <c r="A133" s="175"/>
      <c r="B133" s="37" t="s">
        <v>191</v>
      </c>
      <c r="C133" s="127"/>
      <c r="D133" s="9">
        <f>D132*0.5-0.5</f>
        <v>25</v>
      </c>
      <c r="E133" s="9">
        <f aca="true" t="shared" si="32" ref="E133:O133">E132*0.5</f>
        <v>22</v>
      </c>
      <c r="F133" s="9">
        <f t="shared" si="32"/>
        <v>20</v>
      </c>
      <c r="G133" s="9">
        <f t="shared" si="32"/>
        <v>2.5</v>
      </c>
      <c r="H133" s="9">
        <f t="shared" si="32"/>
        <v>4.5</v>
      </c>
      <c r="I133" s="9">
        <f t="shared" si="32"/>
        <v>3</v>
      </c>
      <c r="J133" s="9">
        <f t="shared" si="32"/>
        <v>2</v>
      </c>
      <c r="K133" s="9">
        <f t="shared" si="32"/>
        <v>5.5</v>
      </c>
      <c r="L133" s="9">
        <f t="shared" si="32"/>
        <v>13.5</v>
      </c>
      <c r="M133" s="9">
        <f t="shared" si="32"/>
        <v>4</v>
      </c>
      <c r="N133" s="9">
        <f t="shared" si="32"/>
        <v>4</v>
      </c>
      <c r="O133" s="9">
        <f t="shared" si="32"/>
        <v>106.5</v>
      </c>
    </row>
    <row r="134" spans="1:15" ht="69" customHeight="1">
      <c r="A134" s="180" t="s">
        <v>193</v>
      </c>
      <c r="B134" s="37" t="s">
        <v>194</v>
      </c>
      <c r="C134" s="138" t="s">
        <v>22</v>
      </c>
      <c r="D134" s="8">
        <f>D135/D136*100</f>
        <v>32.470588235294116</v>
      </c>
      <c r="E134" s="8">
        <f>E135/E136*100</f>
        <v>20.903361344537817</v>
      </c>
      <c r="F134" s="8">
        <f aca="true" t="shared" si="33" ref="F134:O134">F135/F136*100</f>
        <v>59.64912280701754</v>
      </c>
      <c r="G134" s="8">
        <f t="shared" si="33"/>
        <v>33.33333333333333</v>
      </c>
      <c r="H134" s="8">
        <f t="shared" si="33"/>
        <v>75.23809523809524</v>
      </c>
      <c r="I134" s="8">
        <f t="shared" si="33"/>
        <v>44.52054794520548</v>
      </c>
      <c r="J134" s="8">
        <v>15</v>
      </c>
      <c r="K134" s="8">
        <f>K135/K136*100</f>
        <v>29.72972972972973</v>
      </c>
      <c r="L134" s="8">
        <f>L135/L136*100</f>
        <v>31.93916349809886</v>
      </c>
      <c r="M134" s="8">
        <f>M135/M136*100</f>
        <v>34.090909090909086</v>
      </c>
      <c r="N134" s="8">
        <f>N135/N136*100</f>
        <v>18.30985915492958</v>
      </c>
      <c r="O134" s="8">
        <f t="shared" si="33"/>
        <v>33.377881724022714</v>
      </c>
    </row>
    <row r="135" spans="1:15" ht="72.75" customHeight="1">
      <c r="A135" s="180"/>
      <c r="B135" s="37" t="s">
        <v>195</v>
      </c>
      <c r="C135" s="138"/>
      <c r="D135" s="81">
        <v>276</v>
      </c>
      <c r="E135" s="5">
        <v>199</v>
      </c>
      <c r="F135" s="5">
        <v>170</v>
      </c>
      <c r="G135" s="5">
        <v>18</v>
      </c>
      <c r="H135" s="5">
        <v>79</v>
      </c>
      <c r="I135" s="5">
        <v>65</v>
      </c>
      <c r="J135" s="5">
        <v>32</v>
      </c>
      <c r="K135" s="33">
        <v>33</v>
      </c>
      <c r="L135" s="5">
        <v>84</v>
      </c>
      <c r="M135" s="5">
        <v>30</v>
      </c>
      <c r="N135" s="5">
        <v>13</v>
      </c>
      <c r="O135" s="46">
        <f>SUM(D135:N135)</f>
        <v>999</v>
      </c>
    </row>
    <row r="136" spans="1:15" ht="34.5" customHeight="1">
      <c r="A136" s="180"/>
      <c r="B136" s="37" t="s">
        <v>196</v>
      </c>
      <c r="C136" s="138"/>
      <c r="D136" s="81">
        <v>850</v>
      </c>
      <c r="E136" s="5">
        <v>952</v>
      </c>
      <c r="F136" s="5">
        <v>285</v>
      </c>
      <c r="G136" s="5">
        <v>54</v>
      </c>
      <c r="H136" s="5">
        <v>105</v>
      </c>
      <c r="I136" s="5">
        <v>146</v>
      </c>
      <c r="J136" s="5">
        <v>68</v>
      </c>
      <c r="K136" s="33">
        <v>111</v>
      </c>
      <c r="L136" s="5">
        <v>263</v>
      </c>
      <c r="M136" s="5">
        <v>88</v>
      </c>
      <c r="N136" s="5">
        <v>71</v>
      </c>
      <c r="O136" s="46">
        <f>SUM(D136:N136)</f>
        <v>2993</v>
      </c>
    </row>
    <row r="137" spans="1:15" ht="98.25" customHeight="1">
      <c r="A137" s="180"/>
      <c r="B137" s="37" t="s">
        <v>197</v>
      </c>
      <c r="C137" s="138"/>
      <c r="D137" s="81">
        <v>15</v>
      </c>
      <c r="E137" s="5">
        <v>10</v>
      </c>
      <c r="F137" s="5">
        <v>15</v>
      </c>
      <c r="G137" s="5">
        <v>15</v>
      </c>
      <c r="H137" s="5">
        <v>15</v>
      </c>
      <c r="I137" s="5">
        <v>15</v>
      </c>
      <c r="J137" s="5">
        <v>5</v>
      </c>
      <c r="K137" s="33">
        <v>15</v>
      </c>
      <c r="L137" s="5">
        <v>15</v>
      </c>
      <c r="M137" s="5">
        <v>15</v>
      </c>
      <c r="N137" s="5">
        <v>5</v>
      </c>
      <c r="O137" s="46">
        <f>SUM(D137:N137)</f>
        <v>140</v>
      </c>
    </row>
    <row r="138" spans="1:15" ht="66" customHeight="1">
      <c r="A138" s="180" t="s">
        <v>204</v>
      </c>
      <c r="B138" s="37" t="s">
        <v>203</v>
      </c>
      <c r="C138" s="125" t="s">
        <v>22</v>
      </c>
      <c r="D138" s="81">
        <v>183</v>
      </c>
      <c r="E138" s="5">
        <v>181</v>
      </c>
      <c r="F138" s="5">
        <v>99</v>
      </c>
      <c r="G138" s="5">
        <v>7</v>
      </c>
      <c r="H138" s="5">
        <v>33</v>
      </c>
      <c r="I138" s="5">
        <v>50</v>
      </c>
      <c r="J138" s="5">
        <v>58</v>
      </c>
      <c r="K138" s="33">
        <v>15</v>
      </c>
      <c r="L138" s="5">
        <v>54</v>
      </c>
      <c r="M138" s="5">
        <v>0</v>
      </c>
      <c r="N138" s="5">
        <v>10</v>
      </c>
      <c r="O138" s="46">
        <f>SUM(D138:N138)</f>
        <v>690</v>
      </c>
    </row>
    <row r="139" spans="1:15" ht="76.5" customHeight="1">
      <c r="A139" s="180"/>
      <c r="B139" s="37" t="s">
        <v>23</v>
      </c>
      <c r="C139" s="127"/>
      <c r="D139" s="9">
        <f>D138*0.5-76.5</f>
        <v>15</v>
      </c>
      <c r="E139" s="9">
        <f>E138*0.5-75.5</f>
        <v>15</v>
      </c>
      <c r="F139" s="9">
        <f>F138*0.5-34.5</f>
        <v>15</v>
      </c>
      <c r="G139" s="9">
        <f aca="true" t="shared" si="34" ref="G139:O139">G138*0.5</f>
        <v>3.5</v>
      </c>
      <c r="H139" s="9">
        <f>H138*0.5-1.5</f>
        <v>15</v>
      </c>
      <c r="I139" s="111" t="s">
        <v>310</v>
      </c>
      <c r="J139" s="9">
        <f>J138*0.5-14</f>
        <v>15</v>
      </c>
      <c r="K139" s="9">
        <f t="shared" si="34"/>
        <v>7.5</v>
      </c>
      <c r="L139" s="9">
        <f>L138*0.5-12</f>
        <v>15</v>
      </c>
      <c r="M139" s="9">
        <f t="shared" si="34"/>
        <v>0</v>
      </c>
      <c r="N139" s="9">
        <f t="shared" si="34"/>
        <v>5</v>
      </c>
      <c r="O139" s="9">
        <f t="shared" si="34"/>
        <v>345</v>
      </c>
    </row>
    <row r="140" spans="1:15" ht="51.75" customHeight="1">
      <c r="A140" s="129" t="s">
        <v>205</v>
      </c>
      <c r="B140" s="37" t="s">
        <v>24</v>
      </c>
      <c r="C140" s="125" t="s">
        <v>22</v>
      </c>
      <c r="D140" s="86">
        <v>11</v>
      </c>
      <c r="E140" s="33">
        <v>18</v>
      </c>
      <c r="F140" s="33">
        <v>6</v>
      </c>
      <c r="G140" s="33">
        <v>0</v>
      </c>
      <c r="H140" s="33">
        <v>0</v>
      </c>
      <c r="I140" s="33">
        <v>0</v>
      </c>
      <c r="J140" s="33">
        <v>0</v>
      </c>
      <c r="K140" s="33">
        <v>1</v>
      </c>
      <c r="L140" s="33">
        <v>0</v>
      </c>
      <c r="M140" s="33">
        <v>0</v>
      </c>
      <c r="N140" s="33">
        <v>0</v>
      </c>
      <c r="O140" s="33">
        <f>SUM(D140:N140)</f>
        <v>36</v>
      </c>
    </row>
    <row r="141" spans="1:15" ht="50.25" customHeight="1" thickBot="1">
      <c r="A141" s="181"/>
      <c r="B141" s="20" t="s">
        <v>206</v>
      </c>
      <c r="C141" s="136"/>
      <c r="D141" s="9">
        <f>D140*1</f>
        <v>11</v>
      </c>
      <c r="E141" s="9">
        <f>E140*1</f>
        <v>18</v>
      </c>
      <c r="F141" s="9">
        <f aca="true" t="shared" si="35" ref="F141:O141">F140*1</f>
        <v>6</v>
      </c>
      <c r="G141" s="9">
        <f t="shared" si="35"/>
        <v>0</v>
      </c>
      <c r="H141" s="9">
        <f t="shared" si="35"/>
        <v>0</v>
      </c>
      <c r="I141" s="9">
        <f t="shared" si="35"/>
        <v>0</v>
      </c>
      <c r="J141" s="9">
        <f>J140*1</f>
        <v>0</v>
      </c>
      <c r="K141" s="9">
        <f t="shared" si="35"/>
        <v>1</v>
      </c>
      <c r="L141" s="9">
        <f t="shared" si="35"/>
        <v>0</v>
      </c>
      <c r="M141" s="9">
        <f t="shared" si="35"/>
        <v>0</v>
      </c>
      <c r="N141" s="9">
        <f t="shared" si="35"/>
        <v>0</v>
      </c>
      <c r="O141" s="9">
        <f t="shared" si="35"/>
        <v>36</v>
      </c>
    </row>
    <row r="142" spans="1:15" ht="70.5" customHeight="1" thickBot="1">
      <c r="A142" s="71" t="s">
        <v>17</v>
      </c>
      <c r="B142" s="72"/>
      <c r="C142" s="73" t="s">
        <v>208</v>
      </c>
      <c r="D142" s="59">
        <f>D103+D107+D111+D113+D117+D121+D125+D127+D131+D133+D137+D139+D141</f>
        <v>135</v>
      </c>
      <c r="E142" s="59">
        <f aca="true" t="shared" si="36" ref="E142:O142">E103+E107+E111+E113+E117+E121+E125+E127+E131+E133+E137+E139+E141</f>
        <v>153</v>
      </c>
      <c r="F142" s="59">
        <f t="shared" si="36"/>
        <v>116</v>
      </c>
      <c r="G142" s="59">
        <f t="shared" si="36"/>
        <v>37</v>
      </c>
      <c r="H142" s="59">
        <f t="shared" si="36"/>
        <v>70.5</v>
      </c>
      <c r="I142" s="59">
        <f t="shared" si="36"/>
        <v>55.5</v>
      </c>
      <c r="J142" s="59">
        <v>54</v>
      </c>
      <c r="K142" s="59">
        <v>54</v>
      </c>
      <c r="L142" s="59">
        <f t="shared" si="36"/>
        <v>91.5</v>
      </c>
      <c r="M142" s="59">
        <f t="shared" si="36"/>
        <v>57</v>
      </c>
      <c r="N142" s="59">
        <f t="shared" si="36"/>
        <v>34</v>
      </c>
      <c r="O142" s="59">
        <f t="shared" si="36"/>
        <v>1113.5</v>
      </c>
    </row>
    <row r="143" spans="1:15" ht="42" customHeight="1" thickBot="1">
      <c r="A143" s="176" t="s">
        <v>209</v>
      </c>
      <c r="B143" s="177"/>
      <c r="C143" s="177"/>
      <c r="D143" s="177"/>
      <c r="E143" s="177"/>
      <c r="F143" s="177"/>
      <c r="G143" s="177"/>
      <c r="H143" s="177"/>
      <c r="I143" s="177"/>
      <c r="J143" s="177"/>
      <c r="K143" s="177"/>
      <c r="L143" s="177"/>
      <c r="M143" s="177"/>
      <c r="N143" s="177"/>
      <c r="O143" s="178"/>
    </row>
    <row r="144" spans="1:15" ht="75" customHeight="1">
      <c r="A144" s="179" t="s">
        <v>210</v>
      </c>
      <c r="B144" s="43" t="s">
        <v>211</v>
      </c>
      <c r="C144" s="118" t="s">
        <v>0</v>
      </c>
      <c r="D144" s="15">
        <f aca="true" t="shared" si="37" ref="D144:J144">100*D145/D146</f>
        <v>100</v>
      </c>
      <c r="E144" s="15">
        <f t="shared" si="37"/>
        <v>100</v>
      </c>
      <c r="F144" s="15">
        <f t="shared" si="37"/>
        <v>100</v>
      </c>
      <c r="G144" s="15">
        <f t="shared" si="37"/>
        <v>100</v>
      </c>
      <c r="H144" s="15">
        <f t="shared" si="37"/>
        <v>100</v>
      </c>
      <c r="I144" s="15">
        <f t="shared" si="37"/>
        <v>100</v>
      </c>
      <c r="J144" s="15">
        <f t="shared" si="37"/>
        <v>100</v>
      </c>
      <c r="K144" s="15">
        <v>0</v>
      </c>
      <c r="L144" s="15">
        <v>0</v>
      </c>
      <c r="M144" s="15">
        <v>0</v>
      </c>
      <c r="N144" s="15">
        <v>0</v>
      </c>
      <c r="O144" s="16">
        <f>100*O145/O146</f>
        <v>97.5</v>
      </c>
    </row>
    <row r="145" spans="1:15" ht="48.75" customHeight="1">
      <c r="A145" s="114"/>
      <c r="B145" s="44" t="s">
        <v>212</v>
      </c>
      <c r="C145" s="115"/>
      <c r="D145" s="81">
        <v>6</v>
      </c>
      <c r="E145" s="5">
        <v>6</v>
      </c>
      <c r="F145" s="24">
        <v>5</v>
      </c>
      <c r="G145" s="5">
        <v>3</v>
      </c>
      <c r="H145" s="5">
        <v>3</v>
      </c>
      <c r="I145" s="5">
        <v>4</v>
      </c>
      <c r="J145" s="33">
        <v>2</v>
      </c>
      <c r="K145" s="103">
        <v>1</v>
      </c>
      <c r="L145" s="5">
        <v>5</v>
      </c>
      <c r="M145" s="5">
        <v>2</v>
      </c>
      <c r="N145" s="5">
        <v>2</v>
      </c>
      <c r="O145" s="6">
        <f>SUM(D145:N145)</f>
        <v>39</v>
      </c>
    </row>
    <row r="146" spans="1:15" ht="49.5" customHeight="1">
      <c r="A146" s="114"/>
      <c r="B146" s="44" t="s">
        <v>213</v>
      </c>
      <c r="C146" s="115"/>
      <c r="D146" s="81">
        <v>6</v>
      </c>
      <c r="E146" s="5">
        <v>6</v>
      </c>
      <c r="F146" s="24">
        <v>5</v>
      </c>
      <c r="G146" s="5">
        <v>3</v>
      </c>
      <c r="H146" s="5">
        <v>3</v>
      </c>
      <c r="I146" s="5">
        <v>4</v>
      </c>
      <c r="J146" s="33">
        <v>2</v>
      </c>
      <c r="K146" s="103">
        <v>2</v>
      </c>
      <c r="L146" s="5">
        <v>5</v>
      </c>
      <c r="M146" s="5">
        <v>2</v>
      </c>
      <c r="N146" s="5">
        <v>2</v>
      </c>
      <c r="O146" s="6">
        <f>SUM(D146:N146)</f>
        <v>40</v>
      </c>
    </row>
    <row r="147" spans="1:15" ht="43.5" customHeight="1">
      <c r="A147" s="114"/>
      <c r="B147" s="11" t="s">
        <v>214</v>
      </c>
      <c r="C147" s="115"/>
      <c r="D147" s="81">
        <v>10</v>
      </c>
      <c r="E147" s="5">
        <v>10</v>
      </c>
      <c r="F147" s="24">
        <v>10</v>
      </c>
      <c r="G147" s="5">
        <v>10</v>
      </c>
      <c r="H147" s="5">
        <v>10</v>
      </c>
      <c r="I147" s="5">
        <v>10</v>
      </c>
      <c r="J147" s="33">
        <v>10</v>
      </c>
      <c r="K147" s="103">
        <v>5</v>
      </c>
      <c r="L147" s="5">
        <v>10</v>
      </c>
      <c r="M147" s="5">
        <v>10</v>
      </c>
      <c r="N147" s="5">
        <v>10</v>
      </c>
      <c r="O147" s="6">
        <f>SUM(D147:N147)</f>
        <v>105</v>
      </c>
    </row>
    <row r="148" spans="1:15" ht="101.25" customHeight="1">
      <c r="A148" s="114" t="s">
        <v>215</v>
      </c>
      <c r="B148" s="44" t="s">
        <v>216</v>
      </c>
      <c r="C148" s="115" t="s">
        <v>0</v>
      </c>
      <c r="D148" s="8">
        <f aca="true" t="shared" si="38" ref="D148:N148">100*D149/D150</f>
        <v>100</v>
      </c>
      <c r="E148" s="8">
        <f t="shared" si="38"/>
        <v>100</v>
      </c>
      <c r="F148" s="8">
        <f t="shared" si="38"/>
        <v>0</v>
      </c>
      <c r="G148" s="9">
        <f t="shared" si="38"/>
        <v>33.333333333333336</v>
      </c>
      <c r="H148" s="9">
        <f t="shared" si="38"/>
        <v>100</v>
      </c>
      <c r="I148" s="9">
        <f t="shared" si="38"/>
        <v>50</v>
      </c>
      <c r="J148" s="9">
        <f t="shared" si="38"/>
        <v>100</v>
      </c>
      <c r="K148" s="9">
        <f t="shared" si="38"/>
        <v>100</v>
      </c>
      <c r="L148" s="9">
        <f t="shared" si="38"/>
        <v>100</v>
      </c>
      <c r="M148" s="9">
        <f t="shared" si="38"/>
        <v>100</v>
      </c>
      <c r="N148" s="9">
        <f t="shared" si="38"/>
        <v>100</v>
      </c>
      <c r="O148" s="10">
        <f>100*O149/O150</f>
        <v>83.33333333333333</v>
      </c>
    </row>
    <row r="149" spans="1:15" ht="70.5" customHeight="1">
      <c r="A149" s="114"/>
      <c r="B149" s="44" t="s">
        <v>217</v>
      </c>
      <c r="C149" s="115"/>
      <c r="D149" s="81">
        <v>6</v>
      </c>
      <c r="E149" s="5">
        <v>5</v>
      </c>
      <c r="F149" s="24">
        <v>0</v>
      </c>
      <c r="G149" s="5">
        <v>1</v>
      </c>
      <c r="H149" s="5">
        <v>1</v>
      </c>
      <c r="I149" s="5">
        <v>2</v>
      </c>
      <c r="J149" s="33">
        <v>1</v>
      </c>
      <c r="K149" s="103">
        <v>2</v>
      </c>
      <c r="L149" s="5">
        <v>5</v>
      </c>
      <c r="M149" s="5">
        <v>1</v>
      </c>
      <c r="N149" s="5">
        <v>1</v>
      </c>
      <c r="O149" s="6">
        <f>SUM(D149:N149)</f>
        <v>25</v>
      </c>
    </row>
    <row r="150" spans="1:15" ht="48" customHeight="1">
      <c r="A150" s="114"/>
      <c r="B150" s="44" t="s">
        <v>218</v>
      </c>
      <c r="C150" s="115"/>
      <c r="D150" s="81">
        <v>6</v>
      </c>
      <c r="E150" s="5">
        <v>5</v>
      </c>
      <c r="F150" s="24">
        <v>1</v>
      </c>
      <c r="G150" s="5">
        <v>3</v>
      </c>
      <c r="H150" s="5">
        <v>1</v>
      </c>
      <c r="I150" s="5">
        <v>4</v>
      </c>
      <c r="J150" s="33">
        <v>1</v>
      </c>
      <c r="K150" s="103">
        <v>2</v>
      </c>
      <c r="L150" s="5">
        <v>5</v>
      </c>
      <c r="M150" s="5">
        <v>1</v>
      </c>
      <c r="N150" s="5">
        <v>1</v>
      </c>
      <c r="O150" s="6">
        <f>SUM(D150:N150)</f>
        <v>30</v>
      </c>
    </row>
    <row r="151" spans="1:15" ht="49.5" customHeight="1">
      <c r="A151" s="114"/>
      <c r="B151" s="11" t="s">
        <v>219</v>
      </c>
      <c r="C151" s="115"/>
      <c r="D151" s="81">
        <v>10</v>
      </c>
      <c r="E151" s="5">
        <v>10</v>
      </c>
      <c r="F151" s="24">
        <v>0</v>
      </c>
      <c r="G151" s="5">
        <v>0</v>
      </c>
      <c r="H151" s="24">
        <v>10</v>
      </c>
      <c r="I151" s="5">
        <v>5</v>
      </c>
      <c r="J151" s="33">
        <v>10</v>
      </c>
      <c r="K151" s="103">
        <v>10</v>
      </c>
      <c r="L151" s="5">
        <v>10</v>
      </c>
      <c r="M151" s="5">
        <v>10</v>
      </c>
      <c r="N151" s="5">
        <v>10</v>
      </c>
      <c r="O151" s="6">
        <f>SUM(D151:N151)</f>
        <v>85</v>
      </c>
    </row>
    <row r="152" spans="1:15" ht="117" customHeight="1">
      <c r="A152" s="122" t="s">
        <v>220</v>
      </c>
      <c r="B152" s="44" t="s">
        <v>221</v>
      </c>
      <c r="C152" s="125" t="s">
        <v>0</v>
      </c>
      <c r="D152" s="8">
        <f aca="true" t="shared" si="39" ref="D152:N152">100*D153/D154</f>
        <v>0</v>
      </c>
      <c r="E152" s="8">
        <f t="shared" si="39"/>
        <v>83.33333333333333</v>
      </c>
      <c r="F152" s="8">
        <f t="shared" si="39"/>
        <v>0</v>
      </c>
      <c r="G152" s="8">
        <f t="shared" si="39"/>
        <v>0</v>
      </c>
      <c r="H152" s="8">
        <f t="shared" si="39"/>
        <v>0</v>
      </c>
      <c r="I152" s="8">
        <f t="shared" si="39"/>
        <v>33.333333333333336</v>
      </c>
      <c r="J152" s="8">
        <f t="shared" si="39"/>
        <v>40</v>
      </c>
      <c r="K152" s="8">
        <f t="shared" si="39"/>
        <v>33.333333333333336</v>
      </c>
      <c r="L152" s="8">
        <f t="shared" si="39"/>
        <v>100</v>
      </c>
      <c r="M152" s="8">
        <f t="shared" si="39"/>
        <v>50</v>
      </c>
      <c r="N152" s="8">
        <f t="shared" si="39"/>
        <v>40</v>
      </c>
      <c r="O152" s="10">
        <f>100*O153/O154</f>
        <v>36.58536585365854</v>
      </c>
    </row>
    <row r="153" spans="1:15" ht="94.5" customHeight="1">
      <c r="A153" s="123"/>
      <c r="B153" s="44" t="s">
        <v>222</v>
      </c>
      <c r="C153" s="126"/>
      <c r="D153" s="81">
        <v>0</v>
      </c>
      <c r="E153" s="5">
        <v>5</v>
      </c>
      <c r="F153" s="5">
        <v>0</v>
      </c>
      <c r="G153" s="5">
        <v>0</v>
      </c>
      <c r="H153" s="5">
        <v>0</v>
      </c>
      <c r="I153" s="5">
        <v>1</v>
      </c>
      <c r="J153" s="5">
        <v>1</v>
      </c>
      <c r="K153" s="33">
        <v>1</v>
      </c>
      <c r="L153" s="5">
        <v>5</v>
      </c>
      <c r="M153" s="5">
        <v>1</v>
      </c>
      <c r="N153" s="5">
        <v>1</v>
      </c>
      <c r="O153" s="6">
        <f>SUM(D153:N153)</f>
        <v>15</v>
      </c>
    </row>
    <row r="154" spans="1:15" ht="45.75" customHeight="1" thickBot="1">
      <c r="A154" s="139"/>
      <c r="B154" s="25" t="s">
        <v>223</v>
      </c>
      <c r="C154" s="126"/>
      <c r="D154" s="87">
        <v>6</v>
      </c>
      <c r="E154" s="18">
        <v>6</v>
      </c>
      <c r="F154" s="35">
        <v>5</v>
      </c>
      <c r="G154" s="18">
        <v>3</v>
      </c>
      <c r="H154" s="18">
        <v>3</v>
      </c>
      <c r="I154" s="18">
        <v>3</v>
      </c>
      <c r="J154" s="18">
        <v>2.5</v>
      </c>
      <c r="K154" s="35">
        <v>3</v>
      </c>
      <c r="L154" s="18">
        <v>5</v>
      </c>
      <c r="M154" s="18">
        <v>2</v>
      </c>
      <c r="N154" s="18">
        <v>2.5</v>
      </c>
      <c r="O154" s="6">
        <f>SUM(D154:N154)</f>
        <v>41</v>
      </c>
    </row>
    <row r="155" spans="1:15" ht="50.25" customHeight="1">
      <c r="A155" s="41"/>
      <c r="B155" s="26" t="s">
        <v>256</v>
      </c>
      <c r="C155" s="127"/>
      <c r="D155" s="88">
        <v>0</v>
      </c>
      <c r="E155" s="27">
        <v>10</v>
      </c>
      <c r="F155" s="27">
        <v>0</v>
      </c>
      <c r="G155" s="27">
        <v>0</v>
      </c>
      <c r="H155" s="27">
        <v>0</v>
      </c>
      <c r="I155" s="27">
        <v>0</v>
      </c>
      <c r="J155" s="27">
        <v>0</v>
      </c>
      <c r="K155" s="106">
        <v>0</v>
      </c>
      <c r="L155" s="27">
        <v>10</v>
      </c>
      <c r="M155" s="27">
        <v>5</v>
      </c>
      <c r="N155" s="27">
        <v>0</v>
      </c>
      <c r="O155" s="6">
        <f>SUM(D155:N155)</f>
        <v>25</v>
      </c>
    </row>
    <row r="156" spans="1:15" ht="76.5" customHeight="1">
      <c r="A156" s="129" t="s">
        <v>224</v>
      </c>
      <c r="B156" s="44" t="s">
        <v>225</v>
      </c>
      <c r="C156" s="125" t="s">
        <v>0</v>
      </c>
      <c r="D156" s="8">
        <f aca="true" t="shared" si="40" ref="D156:K156">100*D157/D158</f>
        <v>100</v>
      </c>
      <c r="E156" s="8">
        <f t="shared" si="40"/>
        <v>100</v>
      </c>
      <c r="F156" s="8">
        <f t="shared" si="40"/>
        <v>100</v>
      </c>
      <c r="G156" s="8">
        <f t="shared" si="40"/>
        <v>100</v>
      </c>
      <c r="H156" s="8">
        <f t="shared" si="40"/>
        <v>100</v>
      </c>
      <c r="I156" s="8">
        <f t="shared" si="40"/>
        <v>100</v>
      </c>
      <c r="J156" s="8">
        <f t="shared" si="40"/>
        <v>100</v>
      </c>
      <c r="K156" s="8">
        <f t="shared" si="40"/>
        <v>100</v>
      </c>
      <c r="L156" s="8">
        <f>100*L157/L158</f>
        <v>100</v>
      </c>
      <c r="M156" s="8">
        <f>100*M157/M158</f>
        <v>100</v>
      </c>
      <c r="N156" s="8">
        <f>100*N157/N158</f>
        <v>100</v>
      </c>
      <c r="O156" s="10">
        <f>100*O157/O158</f>
        <v>100</v>
      </c>
    </row>
    <row r="157" spans="1:15" ht="51" customHeight="1">
      <c r="A157" s="143"/>
      <c r="B157" s="44" t="s">
        <v>226</v>
      </c>
      <c r="C157" s="126"/>
      <c r="D157" s="81">
        <v>60</v>
      </c>
      <c r="E157" s="5">
        <v>57</v>
      </c>
      <c r="F157" s="5">
        <v>22</v>
      </c>
      <c r="G157" s="5">
        <v>11</v>
      </c>
      <c r="H157" s="5">
        <v>12</v>
      </c>
      <c r="I157" s="5">
        <v>14</v>
      </c>
      <c r="J157" s="5">
        <v>13</v>
      </c>
      <c r="K157" s="33">
        <v>10</v>
      </c>
      <c r="L157" s="5">
        <v>23</v>
      </c>
      <c r="M157" s="5">
        <v>8</v>
      </c>
      <c r="N157" s="5">
        <v>9</v>
      </c>
      <c r="O157" s="6">
        <f>SUM(D157:N157)</f>
        <v>239</v>
      </c>
    </row>
    <row r="158" spans="1:15" ht="54" customHeight="1">
      <c r="A158" s="143"/>
      <c r="B158" s="28" t="s">
        <v>227</v>
      </c>
      <c r="C158" s="126"/>
      <c r="D158" s="82">
        <v>60</v>
      </c>
      <c r="E158" s="13">
        <v>57</v>
      </c>
      <c r="F158" s="13">
        <v>22</v>
      </c>
      <c r="G158" s="13">
        <v>11</v>
      </c>
      <c r="H158" s="13">
        <v>12</v>
      </c>
      <c r="I158" s="13">
        <v>14</v>
      </c>
      <c r="J158" s="13">
        <v>13</v>
      </c>
      <c r="K158" s="101">
        <v>10</v>
      </c>
      <c r="L158" s="13">
        <v>23</v>
      </c>
      <c r="M158" s="13">
        <v>8</v>
      </c>
      <c r="N158" s="13">
        <v>9</v>
      </c>
      <c r="O158" s="6">
        <f>SUM(D158:N158)</f>
        <v>239</v>
      </c>
    </row>
    <row r="159" spans="1:15" ht="51.75" customHeight="1">
      <c r="A159" s="130"/>
      <c r="B159" s="11" t="s">
        <v>228</v>
      </c>
      <c r="C159" s="127"/>
      <c r="D159" s="81">
        <v>10</v>
      </c>
      <c r="E159" s="5">
        <v>10</v>
      </c>
      <c r="F159" s="5">
        <v>10</v>
      </c>
      <c r="G159" s="5">
        <v>10</v>
      </c>
      <c r="H159" s="5">
        <v>10</v>
      </c>
      <c r="I159" s="5">
        <v>10</v>
      </c>
      <c r="J159" s="5">
        <v>10</v>
      </c>
      <c r="K159" s="33">
        <v>10</v>
      </c>
      <c r="L159" s="5">
        <v>10</v>
      </c>
      <c r="M159" s="5">
        <v>10</v>
      </c>
      <c r="N159" s="5">
        <v>10</v>
      </c>
      <c r="O159" s="6">
        <f>SUM(D159:N159)</f>
        <v>110</v>
      </c>
    </row>
    <row r="160" spans="1:15" ht="73.5" customHeight="1">
      <c r="A160" s="129" t="s">
        <v>229</v>
      </c>
      <c r="B160" s="44" t="s">
        <v>230</v>
      </c>
      <c r="C160" s="125" t="s">
        <v>0</v>
      </c>
      <c r="D160" s="8">
        <f aca="true" t="shared" si="41" ref="D160:K160">100*D161/D162</f>
        <v>85</v>
      </c>
      <c r="E160" s="8">
        <f t="shared" si="41"/>
        <v>92.98245614035088</v>
      </c>
      <c r="F160" s="8">
        <f t="shared" si="41"/>
        <v>70</v>
      </c>
      <c r="G160" s="8">
        <f t="shared" si="41"/>
        <v>63.63636363636363</v>
      </c>
      <c r="H160" s="8">
        <f t="shared" si="41"/>
        <v>66.66666666666667</v>
      </c>
      <c r="I160" s="8">
        <f t="shared" si="41"/>
        <v>85.71428571428571</v>
      </c>
      <c r="J160" s="8">
        <f t="shared" si="41"/>
        <v>76.92307692307692</v>
      </c>
      <c r="K160" s="8">
        <f t="shared" si="41"/>
        <v>60</v>
      </c>
      <c r="L160" s="8">
        <f>100*L161/L162</f>
        <v>65.21739130434783</v>
      </c>
      <c r="M160" s="8">
        <f>100*M161/M162</f>
        <v>87.5</v>
      </c>
      <c r="N160" s="8">
        <f>100*N161/N162</f>
        <v>55.55555555555556</v>
      </c>
      <c r="O160" s="10">
        <f>100*O161/O162</f>
        <v>79.32489451476793</v>
      </c>
    </row>
    <row r="161" spans="1:15" ht="53.25" customHeight="1">
      <c r="A161" s="143"/>
      <c r="B161" s="44" t="s">
        <v>231</v>
      </c>
      <c r="C161" s="126"/>
      <c r="D161" s="81">
        <v>51</v>
      </c>
      <c r="E161" s="5">
        <v>53</v>
      </c>
      <c r="F161" s="5">
        <v>14</v>
      </c>
      <c r="G161" s="5">
        <v>7</v>
      </c>
      <c r="H161" s="5">
        <v>8</v>
      </c>
      <c r="I161" s="5">
        <v>12</v>
      </c>
      <c r="J161" s="5">
        <v>10</v>
      </c>
      <c r="K161" s="33">
        <v>6</v>
      </c>
      <c r="L161" s="5">
        <v>15</v>
      </c>
      <c r="M161" s="5">
        <v>7</v>
      </c>
      <c r="N161" s="5">
        <v>5</v>
      </c>
      <c r="O161" s="6">
        <f>SUM(D161:N161)</f>
        <v>188</v>
      </c>
    </row>
    <row r="162" spans="1:15" ht="50.25" customHeight="1">
      <c r="A162" s="143"/>
      <c r="B162" s="28" t="s">
        <v>232</v>
      </c>
      <c r="C162" s="126"/>
      <c r="D162" s="82">
        <v>60</v>
      </c>
      <c r="E162" s="13">
        <v>57</v>
      </c>
      <c r="F162" s="13">
        <v>20</v>
      </c>
      <c r="G162" s="13">
        <v>11</v>
      </c>
      <c r="H162" s="13">
        <v>12</v>
      </c>
      <c r="I162" s="13">
        <v>14</v>
      </c>
      <c r="J162" s="13">
        <v>13</v>
      </c>
      <c r="K162" s="101">
        <v>10</v>
      </c>
      <c r="L162" s="13">
        <v>23</v>
      </c>
      <c r="M162" s="13">
        <v>8</v>
      </c>
      <c r="N162" s="13">
        <v>9</v>
      </c>
      <c r="O162" s="6">
        <f>SUM(D162:N162)</f>
        <v>237</v>
      </c>
    </row>
    <row r="163" spans="1:15" ht="51.75" customHeight="1">
      <c r="A163" s="130"/>
      <c r="B163" s="11" t="s">
        <v>233</v>
      </c>
      <c r="C163" s="127"/>
      <c r="D163" s="81">
        <v>5</v>
      </c>
      <c r="E163" s="5">
        <v>10</v>
      </c>
      <c r="F163" s="5">
        <v>5</v>
      </c>
      <c r="G163" s="5">
        <v>5</v>
      </c>
      <c r="H163" s="5">
        <v>5</v>
      </c>
      <c r="I163" s="5">
        <v>5</v>
      </c>
      <c r="J163" s="5">
        <v>5</v>
      </c>
      <c r="K163" s="33">
        <v>5</v>
      </c>
      <c r="L163" s="5">
        <v>5</v>
      </c>
      <c r="M163" s="5">
        <v>5</v>
      </c>
      <c r="N163" s="5">
        <v>5</v>
      </c>
      <c r="O163" s="6">
        <f>SUM(D163:N163)</f>
        <v>60</v>
      </c>
    </row>
    <row r="164" spans="1:15" ht="99.75" customHeight="1">
      <c r="A164" s="129" t="s">
        <v>234</v>
      </c>
      <c r="B164" s="44" t="s">
        <v>235</v>
      </c>
      <c r="C164" s="125" t="s">
        <v>0</v>
      </c>
      <c r="D164" s="8">
        <f aca="true" t="shared" si="42" ref="D164:K164">100*D165/D166</f>
        <v>30</v>
      </c>
      <c r="E164" s="8">
        <f t="shared" si="42"/>
        <v>3.508771929824561</v>
      </c>
      <c r="F164" s="8">
        <f t="shared" si="42"/>
        <v>4.545454545454546</v>
      </c>
      <c r="G164" s="8">
        <f t="shared" si="42"/>
        <v>18.181818181818183</v>
      </c>
      <c r="H164" s="8">
        <f t="shared" si="42"/>
        <v>50</v>
      </c>
      <c r="I164" s="8">
        <f t="shared" si="42"/>
        <v>14.285714285714286</v>
      </c>
      <c r="J164" s="8">
        <f t="shared" si="42"/>
        <v>0</v>
      </c>
      <c r="K164" s="8">
        <f t="shared" si="42"/>
        <v>100</v>
      </c>
      <c r="L164" s="8">
        <f>100*L165/L166</f>
        <v>0</v>
      </c>
      <c r="M164" s="8">
        <f>100*M165/M166</f>
        <v>50</v>
      </c>
      <c r="N164" s="8">
        <f>100*N165/N166</f>
        <v>0</v>
      </c>
      <c r="O164" s="10">
        <f>100*O165/O166</f>
        <v>18.828451882845187</v>
      </c>
    </row>
    <row r="165" spans="1:15" ht="76.5" customHeight="1">
      <c r="A165" s="143"/>
      <c r="B165" s="44" t="s">
        <v>236</v>
      </c>
      <c r="C165" s="126"/>
      <c r="D165" s="81">
        <v>18</v>
      </c>
      <c r="E165" s="5">
        <v>2</v>
      </c>
      <c r="F165" s="5">
        <v>1</v>
      </c>
      <c r="G165" s="5">
        <v>2</v>
      </c>
      <c r="H165" s="5">
        <v>6</v>
      </c>
      <c r="I165" s="5">
        <v>2</v>
      </c>
      <c r="J165" s="5">
        <v>0</v>
      </c>
      <c r="K165" s="33">
        <v>10</v>
      </c>
      <c r="L165" s="5">
        <v>0</v>
      </c>
      <c r="M165" s="5">
        <v>4</v>
      </c>
      <c r="N165" s="5">
        <v>0</v>
      </c>
      <c r="O165" s="6">
        <f>SUM(D165:N165)</f>
        <v>45</v>
      </c>
    </row>
    <row r="166" spans="1:15" ht="51.75" customHeight="1">
      <c r="A166" s="143"/>
      <c r="B166" s="28" t="s">
        <v>237</v>
      </c>
      <c r="C166" s="126"/>
      <c r="D166" s="82">
        <v>60</v>
      </c>
      <c r="E166" s="13">
        <v>57</v>
      </c>
      <c r="F166" s="13">
        <v>22</v>
      </c>
      <c r="G166" s="13">
        <v>11</v>
      </c>
      <c r="H166" s="13">
        <v>12</v>
      </c>
      <c r="I166" s="13">
        <v>14</v>
      </c>
      <c r="J166" s="13">
        <v>13</v>
      </c>
      <c r="K166" s="101">
        <v>10</v>
      </c>
      <c r="L166" s="13">
        <v>23</v>
      </c>
      <c r="M166" s="13">
        <v>8</v>
      </c>
      <c r="N166" s="13">
        <v>9</v>
      </c>
      <c r="O166" s="6">
        <f>SUM(D166:N166)</f>
        <v>239</v>
      </c>
    </row>
    <row r="167" spans="1:15" ht="48.75" customHeight="1">
      <c r="A167" s="130"/>
      <c r="B167" s="11" t="s">
        <v>238</v>
      </c>
      <c r="C167" s="127"/>
      <c r="D167" s="81">
        <v>10</v>
      </c>
      <c r="E167" s="5">
        <v>0</v>
      </c>
      <c r="F167" s="5">
        <v>0</v>
      </c>
      <c r="G167" s="5">
        <v>5</v>
      </c>
      <c r="H167" s="5">
        <v>10</v>
      </c>
      <c r="I167" s="5">
        <v>2</v>
      </c>
      <c r="J167" s="5">
        <v>0</v>
      </c>
      <c r="K167" s="33">
        <v>10</v>
      </c>
      <c r="L167" s="5">
        <v>0</v>
      </c>
      <c r="M167" s="5">
        <v>10</v>
      </c>
      <c r="N167" s="5">
        <v>0</v>
      </c>
      <c r="O167" s="6">
        <f>SUM(D167:N167)</f>
        <v>47</v>
      </c>
    </row>
    <row r="168" spans="1:15" ht="100.5" customHeight="1">
      <c r="A168" s="129" t="s">
        <v>239</v>
      </c>
      <c r="B168" s="44" t="s">
        <v>240</v>
      </c>
      <c r="C168" s="125" t="s">
        <v>0</v>
      </c>
      <c r="D168" s="8">
        <f aca="true" t="shared" si="43" ref="D168:K168">100*D169/D170</f>
        <v>95</v>
      </c>
      <c r="E168" s="8">
        <f t="shared" si="43"/>
        <v>85.96491228070175</v>
      </c>
      <c r="F168" s="8">
        <f t="shared" si="43"/>
        <v>60</v>
      </c>
      <c r="G168" s="8">
        <f t="shared" si="43"/>
        <v>100</v>
      </c>
      <c r="H168" s="8">
        <f t="shared" si="43"/>
        <v>33.333333333333336</v>
      </c>
      <c r="I168" s="8">
        <f t="shared" si="43"/>
        <v>50</v>
      </c>
      <c r="J168" s="8">
        <f t="shared" si="43"/>
        <v>61.53846153846154</v>
      </c>
      <c r="K168" s="8">
        <f t="shared" si="43"/>
        <v>30</v>
      </c>
      <c r="L168" s="8">
        <f>100*L169/L170</f>
        <v>100</v>
      </c>
      <c r="M168" s="8">
        <f>100*M169/M170</f>
        <v>37.5</v>
      </c>
      <c r="N168" s="8">
        <f>100*N169/N170</f>
        <v>100</v>
      </c>
      <c r="O168" s="10">
        <f>100*O169/O170</f>
        <v>78.48101265822785</v>
      </c>
    </row>
    <row r="169" spans="1:15" ht="74.25" customHeight="1">
      <c r="A169" s="143"/>
      <c r="B169" s="44" t="s">
        <v>236</v>
      </c>
      <c r="C169" s="126"/>
      <c r="D169" s="81">
        <v>57</v>
      </c>
      <c r="E169" s="5">
        <v>49</v>
      </c>
      <c r="F169" s="5">
        <v>12</v>
      </c>
      <c r="G169" s="5">
        <v>11</v>
      </c>
      <c r="H169" s="5">
        <v>4</v>
      </c>
      <c r="I169" s="5">
        <v>7</v>
      </c>
      <c r="J169" s="5">
        <v>8</v>
      </c>
      <c r="K169" s="33">
        <v>3</v>
      </c>
      <c r="L169" s="5">
        <v>23</v>
      </c>
      <c r="M169" s="5">
        <v>3</v>
      </c>
      <c r="N169" s="5">
        <v>9</v>
      </c>
      <c r="O169" s="6">
        <f>SUM(D169:N169)</f>
        <v>186</v>
      </c>
    </row>
    <row r="170" spans="1:15" ht="53.25" customHeight="1">
      <c r="A170" s="143"/>
      <c r="B170" s="28" t="s">
        <v>232</v>
      </c>
      <c r="C170" s="126"/>
      <c r="D170" s="82">
        <v>60</v>
      </c>
      <c r="E170" s="13">
        <v>57</v>
      </c>
      <c r="F170" s="13">
        <v>20</v>
      </c>
      <c r="G170" s="13">
        <v>11</v>
      </c>
      <c r="H170" s="13">
        <v>12</v>
      </c>
      <c r="I170" s="13">
        <v>14</v>
      </c>
      <c r="J170" s="13">
        <v>13</v>
      </c>
      <c r="K170" s="101">
        <v>10</v>
      </c>
      <c r="L170" s="13">
        <v>23</v>
      </c>
      <c r="M170" s="13">
        <v>8</v>
      </c>
      <c r="N170" s="13">
        <v>9</v>
      </c>
      <c r="O170" s="6">
        <f>SUM(D170:N170)</f>
        <v>237</v>
      </c>
    </row>
    <row r="171" spans="1:15" ht="44.25" customHeight="1">
      <c r="A171" s="130"/>
      <c r="B171" s="11" t="s">
        <v>241</v>
      </c>
      <c r="C171" s="127"/>
      <c r="D171" s="81">
        <v>10</v>
      </c>
      <c r="E171" s="5">
        <v>10</v>
      </c>
      <c r="F171" s="5">
        <v>10</v>
      </c>
      <c r="G171" s="5">
        <v>10</v>
      </c>
      <c r="H171" s="5">
        <v>10</v>
      </c>
      <c r="I171" s="5">
        <v>10</v>
      </c>
      <c r="J171" s="5">
        <v>10</v>
      </c>
      <c r="K171" s="33">
        <v>10</v>
      </c>
      <c r="L171" s="5">
        <v>10</v>
      </c>
      <c r="M171" s="5">
        <v>10</v>
      </c>
      <c r="N171" s="5">
        <v>10</v>
      </c>
      <c r="O171" s="6">
        <f>SUM(D171:N171)</f>
        <v>110</v>
      </c>
    </row>
    <row r="172" spans="1:15" ht="93.75" customHeight="1">
      <c r="A172" s="129" t="s">
        <v>242</v>
      </c>
      <c r="B172" s="44" t="s">
        <v>243</v>
      </c>
      <c r="C172" s="125" t="s">
        <v>0</v>
      </c>
      <c r="D172" s="8">
        <f aca="true" t="shared" si="44" ref="D172:K172">100*D173/D174</f>
        <v>81.66666666666667</v>
      </c>
      <c r="E172" s="8">
        <f t="shared" si="44"/>
        <v>92.98245614035088</v>
      </c>
      <c r="F172" s="8">
        <f t="shared" si="44"/>
        <v>70</v>
      </c>
      <c r="G172" s="8">
        <f t="shared" si="44"/>
        <v>80</v>
      </c>
      <c r="H172" s="8">
        <f t="shared" si="44"/>
        <v>91.66666666666667</v>
      </c>
      <c r="I172" s="8">
        <f t="shared" si="44"/>
        <v>92.85714285714286</v>
      </c>
      <c r="J172" s="8">
        <f t="shared" si="44"/>
        <v>61.53846153846154</v>
      </c>
      <c r="K172" s="8">
        <f t="shared" si="44"/>
        <v>75</v>
      </c>
      <c r="L172" s="8">
        <f>100*L173/L174</f>
        <v>52.17391304347826</v>
      </c>
      <c r="M172" s="8">
        <f>100*M173/M174</f>
        <v>75</v>
      </c>
      <c r="N172" s="8">
        <f>100*N173/N174</f>
        <v>100</v>
      </c>
      <c r="O172" s="10">
        <f>100*O173/O174</f>
        <v>80.60344827586206</v>
      </c>
    </row>
    <row r="173" spans="1:15" ht="73.5" customHeight="1">
      <c r="A173" s="143"/>
      <c r="B173" s="44" t="s">
        <v>244</v>
      </c>
      <c r="C173" s="126"/>
      <c r="D173" s="81">
        <v>49</v>
      </c>
      <c r="E173" s="5">
        <v>53</v>
      </c>
      <c r="F173" s="5">
        <v>14</v>
      </c>
      <c r="G173" s="5">
        <v>8</v>
      </c>
      <c r="H173" s="5">
        <v>11</v>
      </c>
      <c r="I173" s="5">
        <v>13</v>
      </c>
      <c r="J173" s="5">
        <v>8</v>
      </c>
      <c r="K173" s="33">
        <v>6</v>
      </c>
      <c r="L173" s="5">
        <v>12</v>
      </c>
      <c r="M173" s="5">
        <v>6</v>
      </c>
      <c r="N173" s="5">
        <v>7</v>
      </c>
      <c r="O173" s="6">
        <f>SUM(D173:N173)</f>
        <v>187</v>
      </c>
    </row>
    <row r="174" spans="1:15" ht="43.5" customHeight="1">
      <c r="A174" s="143"/>
      <c r="B174" s="28" t="s">
        <v>237</v>
      </c>
      <c r="C174" s="126"/>
      <c r="D174" s="82">
        <v>60</v>
      </c>
      <c r="E174" s="13">
        <v>57</v>
      </c>
      <c r="F174" s="13">
        <v>20</v>
      </c>
      <c r="G174" s="13">
        <v>10</v>
      </c>
      <c r="H174" s="13">
        <v>12</v>
      </c>
      <c r="I174" s="13">
        <v>14</v>
      </c>
      <c r="J174" s="13">
        <v>13</v>
      </c>
      <c r="K174" s="101">
        <v>8</v>
      </c>
      <c r="L174" s="13">
        <v>23</v>
      </c>
      <c r="M174" s="13">
        <v>8</v>
      </c>
      <c r="N174" s="13">
        <v>7</v>
      </c>
      <c r="O174" s="6">
        <f>SUM(D174:N174)</f>
        <v>232</v>
      </c>
    </row>
    <row r="175" spans="1:15" ht="49.5" customHeight="1">
      <c r="A175" s="130"/>
      <c r="B175" s="11" t="s">
        <v>245</v>
      </c>
      <c r="C175" s="127"/>
      <c r="D175" s="81">
        <v>5</v>
      </c>
      <c r="E175" s="5">
        <v>10</v>
      </c>
      <c r="F175" s="5">
        <v>0</v>
      </c>
      <c r="G175" s="5">
        <v>5</v>
      </c>
      <c r="H175" s="5">
        <v>10</v>
      </c>
      <c r="I175" s="5">
        <v>10</v>
      </c>
      <c r="J175" s="5">
        <v>0</v>
      </c>
      <c r="K175" s="33">
        <v>0</v>
      </c>
      <c r="L175" s="5">
        <v>0</v>
      </c>
      <c r="M175" s="5">
        <v>0</v>
      </c>
      <c r="N175" s="5">
        <v>10</v>
      </c>
      <c r="O175" s="6">
        <f>SUM(D175:N175)</f>
        <v>50</v>
      </c>
    </row>
    <row r="176" spans="1:15" ht="96.75" customHeight="1">
      <c r="A176" s="129" t="s">
        <v>246</v>
      </c>
      <c r="B176" s="44" t="s">
        <v>247</v>
      </c>
      <c r="C176" s="125" t="s">
        <v>0</v>
      </c>
      <c r="D176" s="8">
        <f aca="true" t="shared" si="45" ref="D176:K176">100*D177/D178</f>
        <v>100</v>
      </c>
      <c r="E176" s="8">
        <f t="shared" si="45"/>
        <v>100</v>
      </c>
      <c r="F176" s="8">
        <f t="shared" si="45"/>
        <v>100</v>
      </c>
      <c r="G176" s="8">
        <f t="shared" si="45"/>
        <v>100</v>
      </c>
      <c r="H176" s="8">
        <f t="shared" si="45"/>
        <v>100</v>
      </c>
      <c r="I176" s="8">
        <f t="shared" si="45"/>
        <v>100</v>
      </c>
      <c r="J176" s="8">
        <f t="shared" si="45"/>
        <v>100</v>
      </c>
      <c r="K176" s="8">
        <f t="shared" si="45"/>
        <v>100</v>
      </c>
      <c r="L176" s="8">
        <f>100*L177/L178</f>
        <v>100</v>
      </c>
      <c r="M176" s="8">
        <f>100*M177/M178</f>
        <v>100</v>
      </c>
      <c r="N176" s="8">
        <f>100*N177/N178</f>
        <v>100</v>
      </c>
      <c r="O176" s="10">
        <f>100*O177/O178</f>
        <v>100</v>
      </c>
    </row>
    <row r="177" spans="1:15" ht="70.5" customHeight="1">
      <c r="A177" s="143"/>
      <c r="B177" s="44" t="s">
        <v>248</v>
      </c>
      <c r="C177" s="126"/>
      <c r="D177" s="81">
        <v>60</v>
      </c>
      <c r="E177" s="5">
        <v>57</v>
      </c>
      <c r="F177" s="5">
        <v>20</v>
      </c>
      <c r="G177" s="5">
        <v>11</v>
      </c>
      <c r="H177" s="5">
        <v>12</v>
      </c>
      <c r="I177" s="5">
        <v>14</v>
      </c>
      <c r="J177" s="5">
        <v>13</v>
      </c>
      <c r="K177" s="33">
        <v>10</v>
      </c>
      <c r="L177" s="5">
        <v>23</v>
      </c>
      <c r="M177" s="5">
        <v>8</v>
      </c>
      <c r="N177" s="5">
        <v>9</v>
      </c>
      <c r="O177" s="6">
        <f>SUM(D177:N177)</f>
        <v>237</v>
      </c>
    </row>
    <row r="178" spans="1:15" ht="47.25" customHeight="1">
      <c r="A178" s="143"/>
      <c r="B178" s="28" t="s">
        <v>232</v>
      </c>
      <c r="C178" s="126"/>
      <c r="D178" s="82">
        <v>60</v>
      </c>
      <c r="E178" s="13">
        <v>57</v>
      </c>
      <c r="F178" s="13">
        <v>20</v>
      </c>
      <c r="G178" s="13">
        <v>11</v>
      </c>
      <c r="H178" s="13">
        <v>12</v>
      </c>
      <c r="I178" s="13">
        <v>14</v>
      </c>
      <c r="J178" s="13">
        <v>13</v>
      </c>
      <c r="K178" s="101">
        <v>10</v>
      </c>
      <c r="L178" s="13">
        <v>23</v>
      </c>
      <c r="M178" s="13">
        <v>8</v>
      </c>
      <c r="N178" s="13">
        <v>9</v>
      </c>
      <c r="O178" s="6">
        <f>SUM(D178:N178)</f>
        <v>237</v>
      </c>
    </row>
    <row r="179" spans="1:15" ht="49.5" customHeight="1">
      <c r="A179" s="130"/>
      <c r="B179" s="11" t="s">
        <v>249</v>
      </c>
      <c r="C179" s="127"/>
      <c r="D179" s="81">
        <v>10</v>
      </c>
      <c r="E179" s="5">
        <v>10</v>
      </c>
      <c r="F179" s="5">
        <v>10</v>
      </c>
      <c r="G179" s="5">
        <v>10</v>
      </c>
      <c r="H179" s="5">
        <v>10</v>
      </c>
      <c r="I179" s="5">
        <v>10</v>
      </c>
      <c r="J179" s="5">
        <v>10</v>
      </c>
      <c r="K179" s="33">
        <v>10</v>
      </c>
      <c r="L179" s="5">
        <v>10</v>
      </c>
      <c r="M179" s="5">
        <v>10</v>
      </c>
      <c r="N179" s="5">
        <v>10</v>
      </c>
      <c r="O179" s="6">
        <f>SUM(D179:N179)</f>
        <v>110</v>
      </c>
    </row>
    <row r="180" spans="1:15" ht="96" customHeight="1">
      <c r="A180" s="129" t="s">
        <v>250</v>
      </c>
      <c r="B180" s="11" t="s">
        <v>252</v>
      </c>
      <c r="C180" s="125" t="s">
        <v>22</v>
      </c>
      <c r="D180" s="81">
        <v>1</v>
      </c>
      <c r="E180" s="5">
        <v>1</v>
      </c>
      <c r="F180" s="5">
        <v>0</v>
      </c>
      <c r="G180" s="5">
        <v>0</v>
      </c>
      <c r="H180" s="5">
        <v>1</v>
      </c>
      <c r="I180" s="5">
        <v>0</v>
      </c>
      <c r="J180" s="5">
        <v>0</v>
      </c>
      <c r="K180" s="33">
        <v>0</v>
      </c>
      <c r="L180" s="5"/>
      <c r="M180" s="5">
        <v>0</v>
      </c>
      <c r="N180" s="5">
        <v>0</v>
      </c>
      <c r="O180" s="6">
        <f>SUM(D180:N180)</f>
        <v>3</v>
      </c>
    </row>
    <row r="181" spans="1:15" ht="70.5" customHeight="1">
      <c r="A181" s="130"/>
      <c r="B181" s="11" t="s">
        <v>251</v>
      </c>
      <c r="C181" s="127"/>
      <c r="D181" s="9">
        <f>D180*0.5</f>
        <v>0.5</v>
      </c>
      <c r="E181" s="9">
        <f>E180*0.5</f>
        <v>0.5</v>
      </c>
      <c r="F181" s="9">
        <f aca="true" t="shared" si="46" ref="F181:O181">F180*0.5</f>
        <v>0</v>
      </c>
      <c r="G181" s="9">
        <f t="shared" si="46"/>
        <v>0</v>
      </c>
      <c r="H181" s="9">
        <f t="shared" si="46"/>
        <v>0.5</v>
      </c>
      <c r="I181" s="9">
        <f t="shared" si="46"/>
        <v>0</v>
      </c>
      <c r="J181" s="9">
        <f t="shared" si="46"/>
        <v>0</v>
      </c>
      <c r="K181" s="9">
        <f t="shared" si="46"/>
        <v>0</v>
      </c>
      <c r="L181" s="9">
        <f t="shared" si="46"/>
        <v>0</v>
      </c>
      <c r="M181" s="9">
        <f t="shared" si="46"/>
        <v>0</v>
      </c>
      <c r="N181" s="9">
        <f t="shared" si="46"/>
        <v>0</v>
      </c>
      <c r="O181" s="9">
        <f t="shared" si="46"/>
        <v>1.5</v>
      </c>
    </row>
    <row r="182" spans="1:15" ht="97.5" customHeight="1">
      <c r="A182" s="129" t="s">
        <v>253</v>
      </c>
      <c r="B182" s="11" t="s">
        <v>13</v>
      </c>
      <c r="C182" s="125" t="s">
        <v>22</v>
      </c>
      <c r="D182" s="86">
        <v>1</v>
      </c>
      <c r="E182" s="33">
        <v>5</v>
      </c>
      <c r="F182" s="33">
        <v>0</v>
      </c>
      <c r="G182" s="33">
        <v>0</v>
      </c>
      <c r="H182" s="33">
        <v>3</v>
      </c>
      <c r="I182" s="33">
        <v>0</v>
      </c>
      <c r="J182" s="33">
        <v>0</v>
      </c>
      <c r="K182" s="33">
        <v>0</v>
      </c>
      <c r="L182" s="33"/>
      <c r="M182" s="33">
        <v>0</v>
      </c>
      <c r="N182" s="33">
        <v>0</v>
      </c>
      <c r="O182" s="33">
        <f>SUM(D182:N182)</f>
        <v>9</v>
      </c>
    </row>
    <row r="183" spans="1:15" ht="72" customHeight="1">
      <c r="A183" s="130"/>
      <c r="B183" s="11" t="s">
        <v>254</v>
      </c>
      <c r="C183" s="127"/>
      <c r="D183" s="9">
        <f>D182*1</f>
        <v>1</v>
      </c>
      <c r="E183" s="9">
        <f>E182*1</f>
        <v>5</v>
      </c>
      <c r="F183" s="9">
        <f aca="true" t="shared" si="47" ref="F183:O183">F182*1</f>
        <v>0</v>
      </c>
      <c r="G183" s="9">
        <f t="shared" si="47"/>
        <v>0</v>
      </c>
      <c r="H183" s="9">
        <v>3</v>
      </c>
      <c r="I183" s="9">
        <f t="shared" si="47"/>
        <v>0</v>
      </c>
      <c r="J183" s="9">
        <f t="shared" si="47"/>
        <v>0</v>
      </c>
      <c r="K183" s="9">
        <f t="shared" si="47"/>
        <v>0</v>
      </c>
      <c r="L183" s="9">
        <f t="shared" si="47"/>
        <v>0</v>
      </c>
      <c r="M183" s="9">
        <f t="shared" si="47"/>
        <v>0</v>
      </c>
      <c r="N183" s="9">
        <f t="shared" si="47"/>
        <v>0</v>
      </c>
      <c r="O183" s="9">
        <f t="shared" si="47"/>
        <v>9</v>
      </c>
    </row>
    <row r="184" spans="1:15" ht="82.5" customHeight="1" thickBot="1">
      <c r="A184" s="75" t="s">
        <v>18</v>
      </c>
      <c r="B184" s="76"/>
      <c r="C184" s="77" t="s">
        <v>257</v>
      </c>
      <c r="D184" s="59">
        <f>D147+D151+D155+D159+D163+D167+D171+D175+D179+D183+D181</f>
        <v>71.5</v>
      </c>
      <c r="E184" s="59">
        <f aca="true" t="shared" si="48" ref="E184:O184">E147+E151+E155+E159+E163+E167+E171+E175+E179+E183+E181</f>
        <v>85.5</v>
      </c>
      <c r="F184" s="59">
        <f t="shared" si="48"/>
        <v>45</v>
      </c>
      <c r="G184" s="59">
        <f t="shared" si="48"/>
        <v>55</v>
      </c>
      <c r="H184" s="59">
        <f t="shared" si="48"/>
        <v>78.5</v>
      </c>
      <c r="I184" s="59">
        <f t="shared" si="48"/>
        <v>62</v>
      </c>
      <c r="J184" s="59">
        <f t="shared" si="48"/>
        <v>55</v>
      </c>
      <c r="K184" s="59">
        <f t="shared" si="48"/>
        <v>60</v>
      </c>
      <c r="L184" s="59">
        <f t="shared" si="48"/>
        <v>65</v>
      </c>
      <c r="M184" s="59">
        <f t="shared" si="48"/>
        <v>70</v>
      </c>
      <c r="N184" s="59">
        <f t="shared" si="48"/>
        <v>65</v>
      </c>
      <c r="O184" s="59">
        <f t="shared" si="48"/>
        <v>712.5</v>
      </c>
    </row>
    <row r="185" spans="1:15" ht="22.5">
      <c r="A185" s="147" t="s">
        <v>258</v>
      </c>
      <c r="B185" s="148"/>
      <c r="C185" s="148"/>
      <c r="D185" s="148"/>
      <c r="E185" s="148"/>
      <c r="F185" s="148"/>
      <c r="G185" s="148"/>
      <c r="H185" s="148"/>
      <c r="I185" s="148"/>
      <c r="J185" s="148"/>
      <c r="K185" s="148"/>
      <c r="L185" s="148"/>
      <c r="M185" s="148"/>
      <c r="N185" s="148"/>
      <c r="O185" s="149"/>
    </row>
    <row r="186" spans="1:15" ht="48.75" customHeight="1">
      <c r="A186" s="114" t="s">
        <v>259</v>
      </c>
      <c r="B186" s="109" t="s">
        <v>260</v>
      </c>
      <c r="C186" s="115" t="s">
        <v>0</v>
      </c>
      <c r="D186" s="9">
        <f>100%*D187/D188</f>
        <v>1</v>
      </c>
      <c r="E186" s="9">
        <f aca="true" t="shared" si="49" ref="E186:N186">100%*E187/E188</f>
        <v>0.9457177994090271</v>
      </c>
      <c r="F186" s="9">
        <f t="shared" si="49"/>
        <v>0.929831141341866</v>
      </c>
      <c r="G186" s="9">
        <f t="shared" si="49"/>
        <v>0.8844574172428454</v>
      </c>
      <c r="H186" s="9">
        <f t="shared" si="49"/>
        <v>0.8921986600983933</v>
      </c>
      <c r="I186" s="9">
        <f t="shared" si="49"/>
        <v>0.9085724424368329</v>
      </c>
      <c r="J186" s="9">
        <f t="shared" si="49"/>
        <v>1.0020186802695956</v>
      </c>
      <c r="K186" s="9">
        <f t="shared" si="49"/>
        <v>0.8166383213300776</v>
      </c>
      <c r="L186" s="9">
        <f t="shared" si="49"/>
        <v>0.8290599870880552</v>
      </c>
      <c r="M186" s="9">
        <f t="shared" si="49"/>
        <v>0.6316923514492291</v>
      </c>
      <c r="N186" s="9">
        <f t="shared" si="49"/>
        <v>1</v>
      </c>
      <c r="O186" s="9">
        <f>100%*O187/O188</f>
        <v>0.9164104900753707</v>
      </c>
    </row>
    <row r="187" spans="1:15" ht="71.25" customHeight="1">
      <c r="A187" s="114"/>
      <c r="B187" s="54" t="s">
        <v>261</v>
      </c>
      <c r="C187" s="115"/>
      <c r="D187" s="107">
        <v>62527403.74</v>
      </c>
      <c r="E187" s="24">
        <v>61384140</v>
      </c>
      <c r="F187" s="5">
        <v>22908630</v>
      </c>
      <c r="G187" s="5">
        <v>11440130</v>
      </c>
      <c r="H187" s="5">
        <v>13473530</v>
      </c>
      <c r="I187" s="5">
        <v>15496430</v>
      </c>
      <c r="J187" s="5">
        <v>15370130</v>
      </c>
      <c r="K187" s="33">
        <v>13363030</v>
      </c>
      <c r="L187" s="5">
        <v>22739700</v>
      </c>
      <c r="M187" s="5">
        <v>10761380</v>
      </c>
      <c r="N187" s="81">
        <v>12188207.3</v>
      </c>
      <c r="O187" s="7">
        <f>SUM(D187:N187)</f>
        <v>261652711.04000002</v>
      </c>
    </row>
    <row r="188" spans="1:15" ht="147.75" customHeight="1">
      <c r="A188" s="114"/>
      <c r="B188" s="54" t="s">
        <v>262</v>
      </c>
      <c r="C188" s="115"/>
      <c r="D188" s="108">
        <v>62527403.74</v>
      </c>
      <c r="E188" s="24">
        <v>64907459.75</v>
      </c>
      <c r="F188" s="5">
        <v>24637408.86</v>
      </c>
      <c r="G188" s="5">
        <v>12934630.63</v>
      </c>
      <c r="H188" s="5">
        <v>15101490.96</v>
      </c>
      <c r="I188" s="5">
        <v>17055800.15</v>
      </c>
      <c r="J188" s="5">
        <v>15339165.13</v>
      </c>
      <c r="K188" s="33">
        <v>16363461.83</v>
      </c>
      <c r="L188" s="5">
        <v>27428292.71</v>
      </c>
      <c r="M188" s="5">
        <v>17035792.78</v>
      </c>
      <c r="N188" s="81">
        <v>12188207.3</v>
      </c>
      <c r="O188" s="7">
        <f>SUM(D188:N188)</f>
        <v>285519113.8400001</v>
      </c>
    </row>
    <row r="189" spans="1:15" ht="72" customHeight="1">
      <c r="A189" s="114"/>
      <c r="B189" s="54" t="s">
        <v>263</v>
      </c>
      <c r="C189" s="115"/>
      <c r="D189" s="81">
        <v>8</v>
      </c>
      <c r="E189" s="5">
        <v>8</v>
      </c>
      <c r="F189" s="5">
        <v>8</v>
      </c>
      <c r="G189" s="5">
        <v>8</v>
      </c>
      <c r="H189" s="5">
        <v>8</v>
      </c>
      <c r="I189" s="5">
        <v>8</v>
      </c>
      <c r="J189" s="5">
        <v>8</v>
      </c>
      <c r="K189" s="33">
        <v>8</v>
      </c>
      <c r="L189" s="5">
        <v>8</v>
      </c>
      <c r="M189" s="5">
        <v>8</v>
      </c>
      <c r="N189" s="81">
        <v>8</v>
      </c>
      <c r="O189" s="7">
        <f>SUM(D189:N189)</f>
        <v>88</v>
      </c>
    </row>
    <row r="190" spans="1:15" ht="34.5" customHeight="1">
      <c r="A190" s="114" t="s">
        <v>264</v>
      </c>
      <c r="B190" s="56" t="s">
        <v>265</v>
      </c>
      <c r="C190" s="115" t="s">
        <v>0</v>
      </c>
      <c r="D190" s="8">
        <f>100%*(D191-D192)/D191</f>
        <v>0.009333801879884253</v>
      </c>
      <c r="E190" s="8">
        <f>100%*(E191-E192)/E191</f>
        <v>0.011544034890380942</v>
      </c>
      <c r="F190" s="8">
        <f aca="true" t="shared" si="50" ref="F190:O190">100%*(F191-F192)/F191</f>
        <v>0.02709628734878245</v>
      </c>
      <c r="G190" s="8">
        <f t="shared" si="50"/>
        <v>0.01313177738574521</v>
      </c>
      <c r="H190" s="8">
        <f t="shared" si="50"/>
        <v>0.018638294771392623</v>
      </c>
      <c r="I190" s="8">
        <f t="shared" si="50"/>
        <v>0.021486722802623728</v>
      </c>
      <c r="J190" s="8">
        <f t="shared" si="50"/>
        <v>0.0070421694456326645</v>
      </c>
      <c r="K190" s="8">
        <f t="shared" si="50"/>
        <v>0.026629080357625002</v>
      </c>
      <c r="L190" s="8">
        <f t="shared" si="50"/>
        <v>0.020357591188912266</v>
      </c>
      <c r="M190" s="8">
        <f t="shared" si="50"/>
        <v>0.037052622566591274</v>
      </c>
      <c r="N190" s="100">
        <f>100%*(N191-N192)/N191</f>
        <v>0.026442936361937345</v>
      </c>
      <c r="O190" s="8">
        <f t="shared" si="50"/>
        <v>0.017062858953791712</v>
      </c>
    </row>
    <row r="191" spans="1:15" ht="96" customHeight="1">
      <c r="A191" s="114"/>
      <c r="B191" s="54" t="s">
        <v>266</v>
      </c>
      <c r="C191" s="115"/>
      <c r="D191" s="81">
        <v>62807903.74</v>
      </c>
      <c r="E191" s="5">
        <v>64907459.75</v>
      </c>
      <c r="F191" s="5">
        <v>24637408.86</v>
      </c>
      <c r="G191" s="5">
        <v>12934630.63</v>
      </c>
      <c r="H191" s="5">
        <v>15101490.96</v>
      </c>
      <c r="I191" s="5">
        <v>17055800.15</v>
      </c>
      <c r="J191" s="5">
        <v>15339165.13</v>
      </c>
      <c r="K191" s="33">
        <v>16363461.83</v>
      </c>
      <c r="L191" s="5">
        <v>27428292.71</v>
      </c>
      <c r="M191" s="5">
        <v>17035792.78</v>
      </c>
      <c r="N191" s="81">
        <v>12188207.3</v>
      </c>
      <c r="O191" s="6">
        <f>SUM(D191:N191)</f>
        <v>285799613.8400001</v>
      </c>
    </row>
    <row r="192" spans="1:15" ht="52.5" customHeight="1">
      <c r="A192" s="114"/>
      <c r="B192" s="54" t="s">
        <v>267</v>
      </c>
      <c r="C192" s="115"/>
      <c r="D192" s="110">
        <v>62221667.21</v>
      </c>
      <c r="E192" s="5">
        <v>64158165.77</v>
      </c>
      <c r="F192" s="5">
        <v>23969826.55</v>
      </c>
      <c r="G192" s="5">
        <v>12764775.94</v>
      </c>
      <c r="H192" s="5">
        <v>14820024.92</v>
      </c>
      <c r="I192" s="5">
        <v>16689326.9</v>
      </c>
      <c r="J192" s="5">
        <v>15231144.13</v>
      </c>
      <c r="K192" s="33">
        <v>15927717.89</v>
      </c>
      <c r="L192" s="5">
        <v>26869918.74</v>
      </c>
      <c r="M192" s="5">
        <v>16404571.98</v>
      </c>
      <c r="N192" s="81">
        <v>11865915.31</v>
      </c>
      <c r="O192" s="6">
        <f>SUM(D192:N192)</f>
        <v>280923055.34000003</v>
      </c>
    </row>
    <row r="193" spans="1:15" ht="94.5" customHeight="1" thickBot="1">
      <c r="A193" s="146"/>
      <c r="B193" s="54" t="s">
        <v>268</v>
      </c>
      <c r="C193" s="137"/>
      <c r="D193" s="87">
        <v>8</v>
      </c>
      <c r="E193" s="18">
        <v>8</v>
      </c>
      <c r="F193" s="18">
        <v>8</v>
      </c>
      <c r="G193" s="18">
        <v>8</v>
      </c>
      <c r="H193" s="18">
        <v>8</v>
      </c>
      <c r="I193" s="18">
        <v>8</v>
      </c>
      <c r="J193" s="18">
        <v>8</v>
      </c>
      <c r="K193" s="35">
        <v>8</v>
      </c>
      <c r="L193" s="18">
        <v>8</v>
      </c>
      <c r="M193" s="18">
        <v>8</v>
      </c>
      <c r="N193" s="87">
        <v>8</v>
      </c>
      <c r="O193" s="6">
        <f>SUM(D193:N193)</f>
        <v>88</v>
      </c>
    </row>
    <row r="194" spans="1:15" ht="40.5" customHeight="1">
      <c r="A194" s="135" t="s">
        <v>269</v>
      </c>
      <c r="B194" s="56" t="s">
        <v>270</v>
      </c>
      <c r="C194" s="134" t="s">
        <v>0</v>
      </c>
      <c r="D194" s="15">
        <f>100%*D195/D196</f>
        <v>0.001034954106624299</v>
      </c>
      <c r="E194" s="15">
        <f aca="true" t="shared" si="51" ref="E194:N194">100%*E195/E196</f>
        <v>0.007007981518858187</v>
      </c>
      <c r="F194" s="15">
        <f t="shared" si="51"/>
        <v>0.027850944545111864</v>
      </c>
      <c r="G194" s="15">
        <f t="shared" si="51"/>
        <v>0.011487097046530689</v>
      </c>
      <c r="H194" s="15">
        <f t="shared" si="51"/>
        <v>0.0083952395945094</v>
      </c>
      <c r="I194" s="15">
        <f t="shared" si="51"/>
        <v>0.020820653947403955</v>
      </c>
      <c r="J194" s="15">
        <f t="shared" si="51"/>
        <v>0.006837634724686963</v>
      </c>
      <c r="K194" s="15">
        <f t="shared" si="51"/>
        <v>0.0026813941768025623</v>
      </c>
      <c r="L194" s="15">
        <f t="shared" si="51"/>
        <v>0.019488954732879107</v>
      </c>
      <c r="M194" s="15">
        <f t="shared" si="51"/>
        <v>0.027138661742761302</v>
      </c>
      <c r="N194" s="15">
        <f t="shared" si="51"/>
        <v>0.025508831985756014</v>
      </c>
      <c r="O194" s="15">
        <f>100%*O195/O196</f>
        <v>0.01145698983696665</v>
      </c>
    </row>
    <row r="195" spans="1:15" ht="68.25" customHeight="1">
      <c r="A195" s="123"/>
      <c r="B195" s="54" t="s">
        <v>7</v>
      </c>
      <c r="C195" s="126"/>
      <c r="D195" s="81">
        <v>64396.57</v>
      </c>
      <c r="E195" s="5">
        <v>449619.24</v>
      </c>
      <c r="F195" s="24">
        <v>667582.31</v>
      </c>
      <c r="G195" s="5">
        <v>146630.22</v>
      </c>
      <c r="H195" s="5">
        <v>124417.66</v>
      </c>
      <c r="I195" s="5">
        <v>347482.7</v>
      </c>
      <c r="J195" s="33">
        <v>104145</v>
      </c>
      <c r="K195" s="103">
        <v>42708.49</v>
      </c>
      <c r="L195" s="5">
        <v>523666.63</v>
      </c>
      <c r="M195" s="5">
        <v>445198.13</v>
      </c>
      <c r="N195" s="81">
        <v>302685.64</v>
      </c>
      <c r="O195" s="6">
        <f>SUM(D195:N195)</f>
        <v>3218532.59</v>
      </c>
    </row>
    <row r="196" spans="1:15" ht="50.25" customHeight="1">
      <c r="A196" s="123"/>
      <c r="B196" s="54" t="s">
        <v>8</v>
      </c>
      <c r="C196" s="126"/>
      <c r="D196" s="107">
        <v>62221667.21</v>
      </c>
      <c r="E196" s="5">
        <v>64158165.77</v>
      </c>
      <c r="F196" s="24">
        <v>23969826.55</v>
      </c>
      <c r="G196" s="5">
        <v>12764775.94</v>
      </c>
      <c r="H196" s="5">
        <v>14820024.92</v>
      </c>
      <c r="I196" s="5">
        <v>16689326.9</v>
      </c>
      <c r="J196" s="33">
        <v>15231144.13</v>
      </c>
      <c r="K196" s="103">
        <v>15927717.89</v>
      </c>
      <c r="L196" s="5">
        <v>26869918.74</v>
      </c>
      <c r="M196" s="5">
        <v>16404571.98</v>
      </c>
      <c r="N196" s="81">
        <v>11865915.31</v>
      </c>
      <c r="O196" s="6">
        <f>SUM(D196:N196)</f>
        <v>280923055.34000003</v>
      </c>
    </row>
    <row r="197" spans="1:15" ht="97.5" customHeight="1">
      <c r="A197" s="124"/>
      <c r="B197" s="54" t="s">
        <v>271</v>
      </c>
      <c r="C197" s="127"/>
      <c r="D197" s="81">
        <v>10</v>
      </c>
      <c r="E197" s="5">
        <v>10</v>
      </c>
      <c r="F197" s="24">
        <v>10</v>
      </c>
      <c r="G197" s="5">
        <v>10</v>
      </c>
      <c r="H197" s="5">
        <v>10</v>
      </c>
      <c r="I197" s="5">
        <v>10</v>
      </c>
      <c r="J197" s="33">
        <v>10</v>
      </c>
      <c r="K197" s="103">
        <v>10</v>
      </c>
      <c r="L197" s="5">
        <v>10</v>
      </c>
      <c r="M197" s="5">
        <v>10</v>
      </c>
      <c r="N197" s="81">
        <v>10</v>
      </c>
      <c r="O197" s="6">
        <f>SUM(D197:N197)</f>
        <v>110</v>
      </c>
    </row>
    <row r="198" spans="1:15" ht="33" customHeight="1">
      <c r="A198" s="114" t="s">
        <v>272</v>
      </c>
      <c r="B198" s="11" t="s">
        <v>9</v>
      </c>
      <c r="C198" s="115" t="s">
        <v>0</v>
      </c>
      <c r="D198" s="9">
        <f>D199-D200</f>
        <v>0</v>
      </c>
      <c r="E198" s="9">
        <f>E199-E200</f>
        <v>0</v>
      </c>
      <c r="F198" s="9">
        <f aca="true" t="shared" si="52" ref="F198:O198">F199-F200</f>
        <v>0</v>
      </c>
      <c r="G198" s="9">
        <f t="shared" si="52"/>
        <v>0</v>
      </c>
      <c r="H198" s="9">
        <f t="shared" si="52"/>
        <v>-4428.18</v>
      </c>
      <c r="I198" s="9">
        <f t="shared" si="52"/>
        <v>0</v>
      </c>
      <c r="J198" s="9">
        <f t="shared" si="52"/>
        <v>0</v>
      </c>
      <c r="K198" s="9">
        <f t="shared" si="52"/>
        <v>0</v>
      </c>
      <c r="L198" s="9">
        <f t="shared" si="52"/>
        <v>0</v>
      </c>
      <c r="M198" s="9">
        <f t="shared" si="52"/>
        <v>0</v>
      </c>
      <c r="N198" s="99">
        <f>N199-N200</f>
        <v>0</v>
      </c>
      <c r="O198" s="9">
        <f t="shared" si="52"/>
        <v>-4428.18</v>
      </c>
    </row>
    <row r="199" spans="1:15" ht="51.75" customHeight="1">
      <c r="A199" s="114"/>
      <c r="B199" s="11" t="s">
        <v>10</v>
      </c>
      <c r="C199" s="115"/>
      <c r="D199" s="81">
        <v>0</v>
      </c>
      <c r="E199" s="5"/>
      <c r="F199" s="24">
        <v>0</v>
      </c>
      <c r="G199" s="5">
        <v>0</v>
      </c>
      <c r="H199" s="5">
        <v>0</v>
      </c>
      <c r="I199" s="5">
        <v>0</v>
      </c>
      <c r="J199" s="33">
        <v>0</v>
      </c>
      <c r="K199" s="103">
        <v>0</v>
      </c>
      <c r="L199" s="5">
        <v>0</v>
      </c>
      <c r="M199" s="5">
        <v>0</v>
      </c>
      <c r="N199" s="81">
        <v>0</v>
      </c>
      <c r="O199" s="6">
        <f>SUM(D199:N199)</f>
        <v>0</v>
      </c>
    </row>
    <row r="200" spans="1:15" ht="54" customHeight="1">
      <c r="A200" s="114"/>
      <c r="B200" s="11" t="s">
        <v>11</v>
      </c>
      <c r="C200" s="115"/>
      <c r="D200" s="81">
        <v>0</v>
      </c>
      <c r="E200" s="5"/>
      <c r="F200" s="24">
        <v>0</v>
      </c>
      <c r="G200" s="5">
        <v>0</v>
      </c>
      <c r="H200" s="5">
        <v>4428.18</v>
      </c>
      <c r="I200" s="5">
        <v>0</v>
      </c>
      <c r="J200" s="33">
        <v>0</v>
      </c>
      <c r="K200" s="103">
        <v>0</v>
      </c>
      <c r="L200" s="5">
        <v>0</v>
      </c>
      <c r="M200" s="5">
        <v>0</v>
      </c>
      <c r="N200" s="81">
        <v>0</v>
      </c>
      <c r="O200" s="6">
        <f>SUM(D200:N200)</f>
        <v>4428.18</v>
      </c>
    </row>
    <row r="201" spans="1:15" ht="48.75" customHeight="1">
      <c r="A201" s="114"/>
      <c r="B201" s="11" t="s">
        <v>273</v>
      </c>
      <c r="C201" s="115"/>
      <c r="D201" s="86">
        <v>10</v>
      </c>
      <c r="E201" s="33">
        <v>10</v>
      </c>
      <c r="F201" s="33">
        <v>10</v>
      </c>
      <c r="G201" s="33">
        <v>10</v>
      </c>
      <c r="H201" s="33">
        <v>10</v>
      </c>
      <c r="I201" s="33">
        <v>10</v>
      </c>
      <c r="J201" s="33">
        <v>10</v>
      </c>
      <c r="K201" s="33">
        <v>10</v>
      </c>
      <c r="L201" s="33">
        <v>10</v>
      </c>
      <c r="M201" s="33">
        <v>10</v>
      </c>
      <c r="N201" s="86">
        <v>10</v>
      </c>
      <c r="O201" s="6">
        <f>SUM(D201:N201)</f>
        <v>110</v>
      </c>
    </row>
    <row r="202" spans="1:15" ht="28.5" customHeight="1">
      <c r="A202" s="114" t="s">
        <v>274</v>
      </c>
      <c r="B202" s="54" t="s">
        <v>275</v>
      </c>
      <c r="C202" s="115" t="s">
        <v>0</v>
      </c>
      <c r="D202" s="98">
        <f>(D204/D203*100%)-100%</f>
        <v>-0.0008168983957219655</v>
      </c>
      <c r="E202" s="98">
        <f aca="true" t="shared" si="53" ref="E202:N202">(E204/E203*100%)-100%</f>
        <v>-0.002518869522558753</v>
      </c>
      <c r="F202" s="98">
        <f t="shared" si="53"/>
        <v>0.007157086991809836</v>
      </c>
      <c r="G202" s="98" t="e">
        <f t="shared" si="53"/>
        <v>#DIV/0!</v>
      </c>
      <c r="H202" s="98" t="e">
        <f t="shared" si="53"/>
        <v>#DIV/0!</v>
      </c>
      <c r="I202" s="98">
        <f t="shared" si="53"/>
        <v>0.007157870010458645</v>
      </c>
      <c r="J202" s="98">
        <f t="shared" si="53"/>
        <v>0.007165405622087562</v>
      </c>
      <c r="K202" s="98" t="e">
        <f t="shared" si="53"/>
        <v>#DIV/0!</v>
      </c>
      <c r="L202" s="98">
        <f t="shared" si="53"/>
        <v>0.00715539788807984</v>
      </c>
      <c r="M202" s="98" t="e">
        <f t="shared" si="53"/>
        <v>#DIV/0!</v>
      </c>
      <c r="N202" s="98">
        <f t="shared" si="53"/>
        <v>0.007168557985054003</v>
      </c>
      <c r="O202" s="98">
        <f>(O204/O203*100%)-100%</f>
        <v>0.001612614788339739</v>
      </c>
    </row>
    <row r="203" spans="1:15" ht="51.75" customHeight="1">
      <c r="A203" s="114"/>
      <c r="B203" s="54" t="s">
        <v>12</v>
      </c>
      <c r="C203" s="115"/>
      <c r="D203" s="107">
        <v>280500</v>
      </c>
      <c r="E203" s="5">
        <v>454569</v>
      </c>
      <c r="F203" s="5">
        <v>27106</v>
      </c>
      <c r="G203" s="5"/>
      <c r="H203" s="5"/>
      <c r="I203" s="5">
        <v>178799</v>
      </c>
      <c r="J203" s="5">
        <v>39914</v>
      </c>
      <c r="K203" s="33"/>
      <c r="L203" s="5">
        <v>204932</v>
      </c>
      <c r="M203" s="5"/>
      <c r="N203" s="81">
        <v>10839</v>
      </c>
      <c r="O203" s="6">
        <f>SUM(D203:N203)</f>
        <v>1196659</v>
      </c>
    </row>
    <row r="204" spans="1:15" ht="53.25" customHeight="1">
      <c r="A204" s="114"/>
      <c r="B204" s="67" t="s">
        <v>276</v>
      </c>
      <c r="C204" s="115"/>
      <c r="D204" s="107">
        <v>280270.86</v>
      </c>
      <c r="E204" s="5">
        <v>453424</v>
      </c>
      <c r="F204" s="5">
        <v>27300</v>
      </c>
      <c r="G204" s="5"/>
      <c r="H204" s="5">
        <v>0</v>
      </c>
      <c r="I204" s="5">
        <v>180078.82</v>
      </c>
      <c r="J204" s="5">
        <v>40200</v>
      </c>
      <c r="K204" s="33"/>
      <c r="L204" s="5">
        <v>206398.37</v>
      </c>
      <c r="M204" s="5"/>
      <c r="N204" s="81">
        <v>10916.7</v>
      </c>
      <c r="O204" s="6">
        <f>SUM(D204:N204)</f>
        <v>1198588.7499999998</v>
      </c>
    </row>
    <row r="205" spans="1:15" ht="141" customHeight="1" thickBot="1">
      <c r="A205" s="146"/>
      <c r="B205" s="25" t="s">
        <v>277</v>
      </c>
      <c r="C205" s="137"/>
      <c r="D205" s="87">
        <v>2</v>
      </c>
      <c r="E205" s="18">
        <v>2</v>
      </c>
      <c r="F205" s="18">
        <v>10</v>
      </c>
      <c r="G205" s="18">
        <v>0</v>
      </c>
      <c r="H205" s="18">
        <v>0</v>
      </c>
      <c r="I205" s="18">
        <v>10</v>
      </c>
      <c r="J205" s="18">
        <v>10</v>
      </c>
      <c r="K205" s="35">
        <v>0</v>
      </c>
      <c r="L205" s="18">
        <v>10</v>
      </c>
      <c r="M205" s="18">
        <v>0</v>
      </c>
      <c r="N205" s="87">
        <v>10</v>
      </c>
      <c r="O205" s="6">
        <f>SUM(D205:N205)</f>
        <v>54</v>
      </c>
    </row>
    <row r="206" spans="1:15" ht="140.25" customHeight="1">
      <c r="A206" s="57" t="s">
        <v>278</v>
      </c>
      <c r="B206" s="11" t="s">
        <v>279</v>
      </c>
      <c r="C206" s="21" t="s">
        <v>0</v>
      </c>
      <c r="D206" s="81">
        <v>10</v>
      </c>
      <c r="E206" s="5">
        <v>10</v>
      </c>
      <c r="F206" s="5">
        <v>10</v>
      </c>
      <c r="G206" s="5">
        <v>10</v>
      </c>
      <c r="H206" s="5">
        <v>10</v>
      </c>
      <c r="I206" s="5">
        <v>10</v>
      </c>
      <c r="J206" s="5">
        <v>10</v>
      </c>
      <c r="K206" s="33">
        <v>10</v>
      </c>
      <c r="L206" s="5">
        <v>10</v>
      </c>
      <c r="M206" s="5">
        <v>10</v>
      </c>
      <c r="N206" s="81">
        <v>10</v>
      </c>
      <c r="O206" s="6">
        <f>SUM(D206:N206)</f>
        <v>110</v>
      </c>
    </row>
    <row r="207" spans="1:15" ht="27.75" customHeight="1">
      <c r="A207" s="112" t="s">
        <v>316</v>
      </c>
      <c r="B207" s="11" t="s">
        <v>280</v>
      </c>
      <c r="C207" s="138" t="s">
        <v>0</v>
      </c>
      <c r="D207" s="9" t="e">
        <f>100*(D208-D209)/D208</f>
        <v>#DIV/0!</v>
      </c>
      <c r="E207" s="9" t="e">
        <f>100*(E208-E209)/E208</f>
        <v>#DIV/0!</v>
      </c>
      <c r="F207" s="9" t="e">
        <f aca="true" t="shared" si="54" ref="F207:O207">100*(F208-F209)/F208</f>
        <v>#DIV/0!</v>
      </c>
      <c r="G207" s="9" t="e">
        <f t="shared" si="54"/>
        <v>#DIV/0!</v>
      </c>
      <c r="H207" s="9">
        <f t="shared" si="54"/>
        <v>100</v>
      </c>
      <c r="I207" s="9" t="e">
        <f t="shared" si="54"/>
        <v>#DIV/0!</v>
      </c>
      <c r="J207" s="9">
        <f t="shared" si="54"/>
        <v>100</v>
      </c>
      <c r="K207" s="9" t="e">
        <f t="shared" si="54"/>
        <v>#DIV/0!</v>
      </c>
      <c r="L207" s="9" t="e">
        <f t="shared" si="54"/>
        <v>#DIV/0!</v>
      </c>
      <c r="M207" s="9" t="e">
        <f t="shared" si="54"/>
        <v>#DIV/0!</v>
      </c>
      <c r="N207" s="99" t="e">
        <f>100*(N208-N209)/N208</f>
        <v>#DIV/0!</v>
      </c>
      <c r="O207" s="9">
        <f t="shared" si="54"/>
        <v>60</v>
      </c>
    </row>
    <row r="208" spans="1:15" ht="408.75" customHeight="1">
      <c r="A208" s="112"/>
      <c r="B208" s="11" t="s">
        <v>281</v>
      </c>
      <c r="C208" s="138"/>
      <c r="D208" s="81">
        <v>0</v>
      </c>
      <c r="E208" s="5">
        <v>0</v>
      </c>
      <c r="F208" s="5">
        <v>0</v>
      </c>
      <c r="G208" s="5"/>
      <c r="H208" s="5">
        <v>5</v>
      </c>
      <c r="I208" s="5">
        <v>0</v>
      </c>
      <c r="J208" s="5">
        <v>5</v>
      </c>
      <c r="K208" s="33"/>
      <c r="L208" s="5">
        <v>0</v>
      </c>
      <c r="M208" s="5">
        <v>0</v>
      </c>
      <c r="N208" s="81"/>
      <c r="O208" s="6">
        <f aca="true" t="shared" si="55" ref="O208:O215">SUM(D208:N208)</f>
        <v>10</v>
      </c>
    </row>
    <row r="209" spans="1:15" ht="396" customHeight="1">
      <c r="A209" s="112"/>
      <c r="B209" s="11" t="s">
        <v>282</v>
      </c>
      <c r="C209" s="138"/>
      <c r="D209" s="81">
        <v>0</v>
      </c>
      <c r="E209" s="5">
        <v>4</v>
      </c>
      <c r="F209" s="5"/>
      <c r="G209" s="5"/>
      <c r="H209" s="5">
        <v>0</v>
      </c>
      <c r="I209" s="5">
        <v>0</v>
      </c>
      <c r="J209" s="5">
        <v>0</v>
      </c>
      <c r="K209" s="33"/>
      <c r="L209" s="5"/>
      <c r="M209" s="5"/>
      <c r="N209" s="81"/>
      <c r="O209" s="6">
        <f t="shared" si="55"/>
        <v>4</v>
      </c>
    </row>
    <row r="210" spans="1:15" ht="94.5" customHeight="1">
      <c r="A210" s="112"/>
      <c r="B210" s="11" t="s">
        <v>283</v>
      </c>
      <c r="C210" s="138"/>
      <c r="D210" s="86">
        <v>10</v>
      </c>
      <c r="E210" s="33">
        <v>10</v>
      </c>
      <c r="F210" s="33">
        <v>10</v>
      </c>
      <c r="G210" s="33">
        <v>10</v>
      </c>
      <c r="H210" s="33">
        <v>0</v>
      </c>
      <c r="I210" s="33">
        <v>10</v>
      </c>
      <c r="J210" s="33">
        <v>10</v>
      </c>
      <c r="K210" s="33">
        <v>10</v>
      </c>
      <c r="L210" s="33">
        <v>10</v>
      </c>
      <c r="M210" s="33">
        <v>10</v>
      </c>
      <c r="N210" s="86">
        <v>10</v>
      </c>
      <c r="O210" s="64">
        <f t="shared" si="55"/>
        <v>100</v>
      </c>
    </row>
    <row r="211" spans="1:15" ht="147.75" customHeight="1">
      <c r="A211" s="55" t="s">
        <v>284</v>
      </c>
      <c r="B211" s="11" t="s">
        <v>285</v>
      </c>
      <c r="C211" s="58" t="s">
        <v>0</v>
      </c>
      <c r="D211" s="86">
        <v>10</v>
      </c>
      <c r="E211" s="33">
        <v>10</v>
      </c>
      <c r="F211" s="33">
        <v>10</v>
      </c>
      <c r="G211" s="33">
        <v>10</v>
      </c>
      <c r="H211" s="33">
        <v>10</v>
      </c>
      <c r="I211" s="33">
        <v>10</v>
      </c>
      <c r="J211" s="33">
        <v>10</v>
      </c>
      <c r="K211" s="33">
        <v>10</v>
      </c>
      <c r="L211" s="33">
        <v>10</v>
      </c>
      <c r="M211" s="33">
        <v>10</v>
      </c>
      <c r="N211" s="86">
        <v>10</v>
      </c>
      <c r="O211" s="64">
        <f t="shared" si="55"/>
        <v>110</v>
      </c>
    </row>
    <row r="212" spans="1:15" ht="28.5" customHeight="1">
      <c r="A212" s="140" t="s">
        <v>286</v>
      </c>
      <c r="B212" s="11" t="s">
        <v>287</v>
      </c>
      <c r="C212" s="125" t="s">
        <v>0</v>
      </c>
      <c r="D212" s="86">
        <f>100*D213/D214</f>
        <v>66.66666666666667</v>
      </c>
      <c r="E212" s="86">
        <f aca="true" t="shared" si="56" ref="E212:N212">100*E213/E214</f>
        <v>87.5</v>
      </c>
      <c r="F212" s="86">
        <f t="shared" si="56"/>
        <v>90</v>
      </c>
      <c r="G212" s="86">
        <f t="shared" si="56"/>
        <v>80</v>
      </c>
      <c r="H212" s="86">
        <f t="shared" si="56"/>
        <v>91.66666666666667</v>
      </c>
      <c r="I212" s="86">
        <f t="shared" si="56"/>
        <v>81.81818181818181</v>
      </c>
      <c r="J212" s="86">
        <f t="shared" si="56"/>
        <v>71.42857142857143</v>
      </c>
      <c r="K212" s="86">
        <f t="shared" si="56"/>
        <v>55.55555555555556</v>
      </c>
      <c r="L212" s="86">
        <f t="shared" si="56"/>
        <v>100</v>
      </c>
      <c r="M212" s="86">
        <f t="shared" si="56"/>
        <v>55.55555555555556</v>
      </c>
      <c r="N212" s="86">
        <f t="shared" si="56"/>
        <v>50</v>
      </c>
      <c r="O212" s="64">
        <f t="shared" si="55"/>
        <v>830.1911976911977</v>
      </c>
    </row>
    <row r="213" spans="1:15" ht="48.75" customHeight="1">
      <c r="A213" s="141"/>
      <c r="B213" s="11" t="s">
        <v>288</v>
      </c>
      <c r="C213" s="126"/>
      <c r="D213" s="110">
        <v>10</v>
      </c>
      <c r="E213" s="103">
        <v>14</v>
      </c>
      <c r="F213" s="103">
        <v>9</v>
      </c>
      <c r="G213" s="103">
        <v>8</v>
      </c>
      <c r="H213" s="103">
        <v>11</v>
      </c>
      <c r="I213" s="103">
        <v>9</v>
      </c>
      <c r="J213" s="103">
        <v>5</v>
      </c>
      <c r="K213" s="103">
        <v>5</v>
      </c>
      <c r="L213" s="103">
        <v>9</v>
      </c>
      <c r="M213" s="103">
        <v>5</v>
      </c>
      <c r="N213" s="110">
        <v>6</v>
      </c>
      <c r="O213" s="64">
        <f t="shared" si="55"/>
        <v>91</v>
      </c>
    </row>
    <row r="214" spans="1:15" ht="45" customHeight="1">
      <c r="A214" s="141"/>
      <c r="B214" s="11" t="s">
        <v>289</v>
      </c>
      <c r="C214" s="126"/>
      <c r="D214" s="110">
        <v>15</v>
      </c>
      <c r="E214" s="103">
        <v>16</v>
      </c>
      <c r="F214" s="103">
        <v>10</v>
      </c>
      <c r="G214" s="103">
        <v>10</v>
      </c>
      <c r="H214" s="103">
        <v>12</v>
      </c>
      <c r="I214" s="103">
        <v>11</v>
      </c>
      <c r="J214" s="103">
        <v>7</v>
      </c>
      <c r="K214" s="103">
        <v>9</v>
      </c>
      <c r="L214" s="103">
        <v>9</v>
      </c>
      <c r="M214" s="103">
        <v>9</v>
      </c>
      <c r="N214" s="110">
        <v>12</v>
      </c>
      <c r="O214" s="64">
        <f t="shared" si="55"/>
        <v>120</v>
      </c>
    </row>
    <row r="215" spans="1:15" ht="51" customHeight="1">
      <c r="A215" s="142"/>
      <c r="B215" s="11" t="s">
        <v>290</v>
      </c>
      <c r="C215" s="127"/>
      <c r="D215" s="110">
        <v>0</v>
      </c>
      <c r="E215" s="103">
        <v>6</v>
      </c>
      <c r="F215" s="103">
        <v>6</v>
      </c>
      <c r="G215" s="103">
        <v>6</v>
      </c>
      <c r="H215" s="103">
        <v>6</v>
      </c>
      <c r="I215" s="103">
        <v>6</v>
      </c>
      <c r="J215" s="103">
        <v>0</v>
      </c>
      <c r="K215" s="103">
        <v>0</v>
      </c>
      <c r="L215" s="103">
        <v>10</v>
      </c>
      <c r="M215" s="103">
        <v>0</v>
      </c>
      <c r="N215" s="110">
        <v>0</v>
      </c>
      <c r="O215" s="64">
        <f t="shared" si="55"/>
        <v>40</v>
      </c>
    </row>
    <row r="216" spans="1:15" ht="72.75" customHeight="1" thickBot="1">
      <c r="A216" s="153" t="s">
        <v>291</v>
      </c>
      <c r="B216" s="154"/>
      <c r="C216" s="65" t="s">
        <v>309</v>
      </c>
      <c r="D216" s="59">
        <f>D189+D193+D197+D201+D205+D206+D210+D211+D215</f>
        <v>68</v>
      </c>
      <c r="E216" s="59">
        <f aca="true" t="shared" si="57" ref="E216:O216">E189+E193+E197+E201+E205+E206+E210+E211+E215</f>
        <v>74</v>
      </c>
      <c r="F216" s="59">
        <f t="shared" si="57"/>
        <v>82</v>
      </c>
      <c r="G216" s="59">
        <f t="shared" si="57"/>
        <v>72</v>
      </c>
      <c r="H216" s="59">
        <f t="shared" si="57"/>
        <v>62</v>
      </c>
      <c r="I216" s="59">
        <f t="shared" si="57"/>
        <v>82</v>
      </c>
      <c r="J216" s="59">
        <f t="shared" si="57"/>
        <v>76</v>
      </c>
      <c r="K216" s="59">
        <f>J189+J193+J197+J201+J205+J206+J210+J211+J215</f>
        <v>76</v>
      </c>
      <c r="L216" s="59">
        <f t="shared" si="57"/>
        <v>86</v>
      </c>
      <c r="M216" s="59">
        <f t="shared" si="57"/>
        <v>66</v>
      </c>
      <c r="N216" s="59">
        <f t="shared" si="57"/>
        <v>76</v>
      </c>
      <c r="O216" s="59">
        <f t="shared" si="57"/>
        <v>810</v>
      </c>
    </row>
    <row r="217" spans="1:15" ht="30.75" customHeight="1">
      <c r="A217" s="155" t="s">
        <v>292</v>
      </c>
      <c r="B217" s="156"/>
      <c r="C217" s="156"/>
      <c r="D217" s="156"/>
      <c r="E217" s="156"/>
      <c r="F217" s="156"/>
      <c r="G217" s="156"/>
      <c r="H217" s="156"/>
      <c r="I217" s="156"/>
      <c r="J217" s="156"/>
      <c r="K217" s="156"/>
      <c r="L217" s="156"/>
      <c r="M217" s="156"/>
      <c r="N217" s="156"/>
      <c r="O217" s="157"/>
    </row>
    <row r="218" spans="1:15" ht="114.75" customHeight="1">
      <c r="A218" s="140" t="s">
        <v>293</v>
      </c>
      <c r="B218" s="11" t="s">
        <v>294</v>
      </c>
      <c r="C218" s="138" t="s">
        <v>0</v>
      </c>
      <c r="D218" s="81">
        <v>4</v>
      </c>
      <c r="E218" s="5">
        <v>2</v>
      </c>
      <c r="F218" s="5">
        <v>3</v>
      </c>
      <c r="G218" s="5">
        <v>3</v>
      </c>
      <c r="H218" s="5">
        <v>2</v>
      </c>
      <c r="I218" s="5">
        <v>3</v>
      </c>
      <c r="J218" s="5">
        <v>2</v>
      </c>
      <c r="K218" s="33">
        <v>2</v>
      </c>
      <c r="L218" s="5">
        <v>2</v>
      </c>
      <c r="M218" s="5">
        <v>2</v>
      </c>
      <c r="N218" s="5">
        <v>1</v>
      </c>
      <c r="O218" s="6">
        <f>SUM(D218:N218)</f>
        <v>26</v>
      </c>
    </row>
    <row r="219" spans="1:15" ht="95.25" customHeight="1">
      <c r="A219" s="142"/>
      <c r="B219" s="11" t="s">
        <v>295</v>
      </c>
      <c r="C219" s="138"/>
      <c r="D219" s="86">
        <v>4</v>
      </c>
      <c r="E219" s="33">
        <v>2</v>
      </c>
      <c r="F219" s="33">
        <v>3</v>
      </c>
      <c r="G219" s="33">
        <v>3</v>
      </c>
      <c r="H219" s="33">
        <v>2</v>
      </c>
      <c r="I219" s="33">
        <v>3</v>
      </c>
      <c r="J219" s="33">
        <v>2</v>
      </c>
      <c r="K219" s="33">
        <v>2</v>
      </c>
      <c r="L219" s="33">
        <v>2</v>
      </c>
      <c r="M219" s="33">
        <v>2</v>
      </c>
      <c r="N219" s="33">
        <v>1</v>
      </c>
      <c r="O219" s="6">
        <f>SUM(D219:N219)</f>
        <v>26</v>
      </c>
    </row>
    <row r="220" spans="1:15" ht="75" customHeight="1">
      <c r="A220" s="140" t="s">
        <v>296</v>
      </c>
      <c r="B220" s="11" t="s">
        <v>297</v>
      </c>
      <c r="C220" s="125" t="s">
        <v>0</v>
      </c>
      <c r="D220" s="9">
        <f>100*D221/D222</f>
        <v>98.56459330143541</v>
      </c>
      <c r="E220" s="9">
        <f>100*E221/E222</f>
        <v>100</v>
      </c>
      <c r="F220" s="9">
        <f aca="true" t="shared" si="58" ref="F220:O220">100*F221/F222</f>
        <v>90</v>
      </c>
      <c r="G220" s="9">
        <f t="shared" si="58"/>
        <v>80</v>
      </c>
      <c r="H220" s="9">
        <f t="shared" si="58"/>
        <v>100</v>
      </c>
      <c r="I220" s="9">
        <f t="shared" si="58"/>
        <v>100</v>
      </c>
      <c r="J220" s="9">
        <f t="shared" si="58"/>
        <v>100</v>
      </c>
      <c r="K220" s="9">
        <f>100*K221/K222</f>
        <v>85</v>
      </c>
      <c r="L220" s="9">
        <f>100*L221/L222</f>
        <v>100</v>
      </c>
      <c r="M220" s="9">
        <f>100*M221/M222</f>
        <v>100</v>
      </c>
      <c r="N220" s="9">
        <f>100*N221/N222</f>
        <v>100</v>
      </c>
      <c r="O220" s="9">
        <f t="shared" si="58"/>
        <v>98.19193324061196</v>
      </c>
    </row>
    <row r="221" spans="1:15" ht="78" customHeight="1">
      <c r="A221" s="141"/>
      <c r="B221" s="11" t="s">
        <v>298</v>
      </c>
      <c r="C221" s="126"/>
      <c r="D221" s="86">
        <v>412</v>
      </c>
      <c r="E221" s="33">
        <v>25</v>
      </c>
      <c r="F221" s="33">
        <v>18</v>
      </c>
      <c r="G221" s="33">
        <v>8</v>
      </c>
      <c r="H221" s="33">
        <v>15</v>
      </c>
      <c r="I221" s="33">
        <v>25</v>
      </c>
      <c r="J221" s="33">
        <v>27</v>
      </c>
      <c r="K221" s="33">
        <v>17</v>
      </c>
      <c r="L221" s="33">
        <v>75</v>
      </c>
      <c r="M221" s="33">
        <v>70</v>
      </c>
      <c r="N221" s="33">
        <v>14</v>
      </c>
      <c r="O221" s="34">
        <f>SUM(D221:N221)</f>
        <v>706</v>
      </c>
    </row>
    <row r="222" spans="1:15" ht="75" customHeight="1">
      <c r="A222" s="141"/>
      <c r="B222" s="11" t="s">
        <v>299</v>
      </c>
      <c r="C222" s="126"/>
      <c r="D222" s="86">
        <v>418</v>
      </c>
      <c r="E222" s="33">
        <v>25</v>
      </c>
      <c r="F222" s="33">
        <v>20</v>
      </c>
      <c r="G222" s="33">
        <v>10</v>
      </c>
      <c r="H222" s="33">
        <v>15</v>
      </c>
      <c r="I222" s="33">
        <v>25</v>
      </c>
      <c r="J222" s="33">
        <v>27</v>
      </c>
      <c r="K222" s="33">
        <v>20</v>
      </c>
      <c r="L222" s="33">
        <v>75</v>
      </c>
      <c r="M222" s="33">
        <v>70</v>
      </c>
      <c r="N222" s="33">
        <v>14</v>
      </c>
      <c r="O222" s="34">
        <f>SUM(D222:N222)</f>
        <v>719</v>
      </c>
    </row>
    <row r="223" spans="1:15" ht="51.75" customHeight="1">
      <c r="A223" s="142"/>
      <c r="B223" s="11" t="s">
        <v>300</v>
      </c>
      <c r="C223" s="127"/>
      <c r="D223" s="86">
        <v>10</v>
      </c>
      <c r="E223" s="33">
        <v>10</v>
      </c>
      <c r="F223" s="33">
        <v>10</v>
      </c>
      <c r="G223" s="33">
        <v>10</v>
      </c>
      <c r="H223" s="33">
        <v>10</v>
      </c>
      <c r="I223" s="33">
        <v>10</v>
      </c>
      <c r="J223" s="33">
        <v>10</v>
      </c>
      <c r="K223" s="33">
        <v>10</v>
      </c>
      <c r="L223" s="33">
        <v>10</v>
      </c>
      <c r="M223" s="33">
        <v>10</v>
      </c>
      <c r="N223" s="33">
        <v>10</v>
      </c>
      <c r="O223" s="34">
        <f>SUM(D223:N223)</f>
        <v>110</v>
      </c>
    </row>
    <row r="224" spans="1:15" ht="62.25" customHeight="1" thickBot="1">
      <c r="A224" s="153" t="s">
        <v>301</v>
      </c>
      <c r="B224" s="154"/>
      <c r="C224" s="65" t="s">
        <v>302</v>
      </c>
      <c r="D224" s="59">
        <f>D219+D223</f>
        <v>14</v>
      </c>
      <c r="E224" s="59">
        <f aca="true" t="shared" si="59" ref="E224:O224">E219+E223</f>
        <v>12</v>
      </c>
      <c r="F224" s="59">
        <f t="shared" si="59"/>
        <v>13</v>
      </c>
      <c r="G224" s="59">
        <f t="shared" si="59"/>
        <v>13</v>
      </c>
      <c r="H224" s="59">
        <f t="shared" si="59"/>
        <v>12</v>
      </c>
      <c r="I224" s="59">
        <f t="shared" si="59"/>
        <v>13</v>
      </c>
      <c r="J224" s="59">
        <v>12</v>
      </c>
      <c r="K224" s="59">
        <v>12</v>
      </c>
      <c r="L224" s="59">
        <f t="shared" si="59"/>
        <v>12</v>
      </c>
      <c r="M224" s="59">
        <f t="shared" si="59"/>
        <v>12</v>
      </c>
      <c r="N224" s="59">
        <f t="shared" si="59"/>
        <v>11</v>
      </c>
      <c r="O224" s="59">
        <f t="shared" si="59"/>
        <v>136</v>
      </c>
    </row>
    <row r="225" spans="1:15" ht="62.25" customHeight="1" thickBot="1">
      <c r="A225" s="61"/>
      <c r="B225" s="144" t="s">
        <v>303</v>
      </c>
      <c r="C225" s="145"/>
      <c r="D225" s="145"/>
      <c r="E225" s="145"/>
      <c r="F225" s="145"/>
      <c r="G225" s="145"/>
      <c r="H225" s="145"/>
      <c r="I225" s="145"/>
      <c r="J225" s="145"/>
      <c r="K225" s="145"/>
      <c r="L225" s="145"/>
      <c r="M225" s="145"/>
      <c r="N225" s="145"/>
      <c r="O225" s="145"/>
    </row>
    <row r="226" spans="1:15" ht="101.25" customHeight="1">
      <c r="A226" s="112" t="s">
        <v>304</v>
      </c>
      <c r="B226" s="60" t="s">
        <v>305</v>
      </c>
      <c r="C226" s="134" t="s">
        <v>0</v>
      </c>
      <c r="D226" s="8">
        <f>100*D227/D228</f>
        <v>83.05882352941177</v>
      </c>
      <c r="E226" s="8">
        <f aca="true" t="shared" si="60" ref="E226:N226">100*E227/E228</f>
        <v>83.19327731092437</v>
      </c>
      <c r="F226" s="8">
        <f t="shared" si="60"/>
        <v>83.15789473684211</v>
      </c>
      <c r="G226" s="8">
        <f t="shared" si="60"/>
        <v>77.77777777777777</v>
      </c>
      <c r="H226" s="8">
        <f t="shared" si="60"/>
        <v>82.85714285714286</v>
      </c>
      <c r="I226" s="8">
        <f t="shared" si="60"/>
        <v>83.56164383561644</v>
      </c>
      <c r="J226" s="8">
        <f t="shared" si="60"/>
        <v>83.82352941176471</v>
      </c>
      <c r="K226" s="8">
        <f t="shared" si="60"/>
        <v>83.78378378378379</v>
      </c>
      <c r="L226" s="8">
        <f t="shared" si="60"/>
        <v>93.15589353612167</v>
      </c>
      <c r="M226" s="8">
        <f t="shared" si="60"/>
        <v>93.18181818181819</v>
      </c>
      <c r="N226" s="8">
        <f t="shared" si="60"/>
        <v>93.15068493150685</v>
      </c>
      <c r="O226" s="9">
        <f>100*O227/O228</f>
        <v>84.50751252086812</v>
      </c>
    </row>
    <row r="227" spans="1:15" ht="74.25" customHeight="1">
      <c r="A227" s="152"/>
      <c r="B227" s="60" t="s">
        <v>306</v>
      </c>
      <c r="C227" s="126"/>
      <c r="D227" s="81">
        <v>706</v>
      </c>
      <c r="E227" s="5">
        <v>792</v>
      </c>
      <c r="F227" s="5">
        <v>237</v>
      </c>
      <c r="G227" s="5">
        <v>42</v>
      </c>
      <c r="H227" s="5">
        <v>87</v>
      </c>
      <c r="I227" s="5">
        <v>122</v>
      </c>
      <c r="J227" s="5">
        <v>57</v>
      </c>
      <c r="K227" s="33">
        <v>93</v>
      </c>
      <c r="L227" s="5">
        <v>245</v>
      </c>
      <c r="M227" s="5">
        <v>82</v>
      </c>
      <c r="N227" s="5">
        <v>68</v>
      </c>
      <c r="O227" s="6">
        <f>SUM(D227:N227)</f>
        <v>2531</v>
      </c>
    </row>
    <row r="228" spans="1:15" ht="36" customHeight="1">
      <c r="A228" s="152"/>
      <c r="B228" s="60" t="s">
        <v>3</v>
      </c>
      <c r="C228" s="126"/>
      <c r="D228" s="81">
        <v>850</v>
      </c>
      <c r="E228" s="5">
        <v>952</v>
      </c>
      <c r="F228" s="5">
        <v>285</v>
      </c>
      <c r="G228" s="5">
        <v>54</v>
      </c>
      <c r="H228" s="5">
        <v>105</v>
      </c>
      <c r="I228" s="5">
        <v>146</v>
      </c>
      <c r="J228" s="5">
        <v>68</v>
      </c>
      <c r="K228" s="33">
        <v>111</v>
      </c>
      <c r="L228" s="5">
        <v>263</v>
      </c>
      <c r="M228" s="5">
        <v>88</v>
      </c>
      <c r="N228" s="5">
        <v>73</v>
      </c>
      <c r="O228" s="6">
        <f>SUM(D228:N228)</f>
        <v>2995</v>
      </c>
    </row>
    <row r="229" spans="1:15" ht="40.5" customHeight="1" thickBot="1">
      <c r="A229" s="113"/>
      <c r="B229" s="62" t="s">
        <v>307</v>
      </c>
      <c r="C229" s="136"/>
      <c r="D229" s="89">
        <v>10</v>
      </c>
      <c r="E229" s="35">
        <v>10</v>
      </c>
      <c r="F229" s="35">
        <v>10</v>
      </c>
      <c r="G229" s="35">
        <v>0</v>
      </c>
      <c r="H229" s="35">
        <v>10</v>
      </c>
      <c r="I229" s="35">
        <v>10</v>
      </c>
      <c r="J229" s="35">
        <v>10</v>
      </c>
      <c r="K229" s="35">
        <v>10</v>
      </c>
      <c r="L229" s="35">
        <v>10</v>
      </c>
      <c r="M229" s="35">
        <v>10</v>
      </c>
      <c r="N229" s="35">
        <v>10</v>
      </c>
      <c r="O229" s="6">
        <f>SUM(D229:N229)</f>
        <v>100</v>
      </c>
    </row>
    <row r="230" spans="1:15" ht="45" customHeight="1" thickBot="1">
      <c r="A230" s="78" t="s">
        <v>25</v>
      </c>
      <c r="B230" s="79"/>
      <c r="C230" s="77">
        <v>695</v>
      </c>
      <c r="D230" s="59">
        <f>D229+D224+D216+D184+D142+D97+D40+D22</f>
        <v>475.5</v>
      </c>
      <c r="E230" s="59">
        <f aca="true" t="shared" si="61" ref="E230:O230">E229+E224+E216+E184+E142+E97+E40+E22</f>
        <v>511.5</v>
      </c>
      <c r="F230" s="59">
        <f t="shared" si="61"/>
        <v>398</v>
      </c>
      <c r="G230" s="59">
        <f t="shared" si="61"/>
        <v>319</v>
      </c>
      <c r="H230" s="59">
        <f t="shared" si="61"/>
        <v>369</v>
      </c>
      <c r="I230" s="59">
        <f t="shared" si="61"/>
        <v>369.5</v>
      </c>
      <c r="J230" s="59">
        <f t="shared" si="61"/>
        <v>351</v>
      </c>
      <c r="K230" s="59">
        <f>J229+K224+K216+K184+K142+K97+K40+K22</f>
        <v>371</v>
      </c>
      <c r="L230" s="59">
        <f t="shared" si="61"/>
        <v>402.5</v>
      </c>
      <c r="M230" s="59">
        <f t="shared" si="61"/>
        <v>323</v>
      </c>
      <c r="N230" s="59">
        <f t="shared" si="61"/>
        <v>298</v>
      </c>
      <c r="O230" s="59">
        <f t="shared" si="61"/>
        <v>4402</v>
      </c>
    </row>
    <row r="231" spans="1:15" ht="18" customHeight="1">
      <c r="A231" s="31"/>
      <c r="B231" s="31"/>
      <c r="C231" s="53"/>
      <c r="D231" s="31"/>
      <c r="E231" s="31"/>
      <c r="F231" s="31"/>
      <c r="G231" s="31"/>
      <c r="H231" s="31"/>
      <c r="I231" s="31"/>
      <c r="J231" s="31"/>
      <c r="K231" s="31"/>
      <c r="L231" s="31"/>
      <c r="M231" s="31"/>
      <c r="N231" s="31"/>
      <c r="O231" s="31"/>
    </row>
    <row r="232" spans="1:15" ht="18.75" customHeight="1" hidden="1">
      <c r="A232" s="32" t="s">
        <v>43</v>
      </c>
      <c r="B232" s="32"/>
      <c r="C232" s="53"/>
      <c r="D232" s="31"/>
      <c r="E232" s="31"/>
      <c r="F232" s="31"/>
      <c r="G232" s="31"/>
      <c r="H232" s="31"/>
      <c r="I232" s="31"/>
      <c r="J232" s="31"/>
      <c r="K232" s="31"/>
      <c r="L232" s="31"/>
      <c r="M232" s="31"/>
      <c r="N232" s="31"/>
      <c r="O232" s="31"/>
    </row>
    <row r="233" ht="42" customHeight="1" hidden="1"/>
  </sheetData>
  <sheetProtection/>
  <mergeCells count="122">
    <mergeCell ref="A224:B224"/>
    <mergeCell ref="A112:A113"/>
    <mergeCell ref="C112:C113"/>
    <mergeCell ref="A156:A159"/>
    <mergeCell ref="C156:C159"/>
    <mergeCell ref="A160:A163"/>
    <mergeCell ref="A134:A137"/>
    <mergeCell ref="C134:C137"/>
    <mergeCell ref="A126:A127"/>
    <mergeCell ref="C126:C127"/>
    <mergeCell ref="A132:A133"/>
    <mergeCell ref="C132:C133"/>
    <mergeCell ref="A143:O143"/>
    <mergeCell ref="A144:A147"/>
    <mergeCell ref="C144:C147"/>
    <mergeCell ref="A138:A139"/>
    <mergeCell ref="C138:C139"/>
    <mergeCell ref="A140:A141"/>
    <mergeCell ref="A220:A223"/>
    <mergeCell ref="C220:C223"/>
    <mergeCell ref="A2:O2"/>
    <mergeCell ref="A3:C3"/>
    <mergeCell ref="A4:O4"/>
    <mergeCell ref="A5:A8"/>
    <mergeCell ref="C5:C8"/>
    <mergeCell ref="A15:A18"/>
    <mergeCell ref="A128:A131"/>
    <mergeCell ref="C128:C131"/>
    <mergeCell ref="C15:C18"/>
    <mergeCell ref="A23:O23"/>
    <mergeCell ref="A28:A31"/>
    <mergeCell ref="C28:C31"/>
    <mergeCell ref="A11:A14"/>
    <mergeCell ref="C11:C14"/>
    <mergeCell ref="A32:A35"/>
    <mergeCell ref="C32:C35"/>
    <mergeCell ref="A36:A39"/>
    <mergeCell ref="C36:C39"/>
    <mergeCell ref="A40:B40"/>
    <mergeCell ref="A41:O41"/>
    <mergeCell ref="A43:A46"/>
    <mergeCell ref="C43:C46"/>
    <mergeCell ref="A63:A66"/>
    <mergeCell ref="C63:C66"/>
    <mergeCell ref="A42:O42"/>
    <mergeCell ref="A47:A50"/>
    <mergeCell ref="C47:C50"/>
    <mergeCell ref="C51:C54"/>
    <mergeCell ref="A55:A58"/>
    <mergeCell ref="C55:C58"/>
    <mergeCell ref="A59:A62"/>
    <mergeCell ref="C59:C62"/>
    <mergeCell ref="A67:O67"/>
    <mergeCell ref="A68:A71"/>
    <mergeCell ref="C68:C71"/>
    <mergeCell ref="A72:A75"/>
    <mergeCell ref="C72:C75"/>
    <mergeCell ref="A51:A54"/>
    <mergeCell ref="A226:A229"/>
    <mergeCell ref="A216:B216"/>
    <mergeCell ref="A217:O217"/>
    <mergeCell ref="A190:A193"/>
    <mergeCell ref="C190:C193"/>
    <mergeCell ref="A164:A167"/>
    <mergeCell ref="C164:C167"/>
    <mergeCell ref="A168:A171"/>
    <mergeCell ref="C168:C171"/>
    <mergeCell ref="C182:C183"/>
    <mergeCell ref="A185:O185"/>
    <mergeCell ref="A186:A189"/>
    <mergeCell ref="C186:C189"/>
    <mergeCell ref="C172:C175"/>
    <mergeCell ref="A176:A179"/>
    <mergeCell ref="C176:C179"/>
    <mergeCell ref="A180:A181"/>
    <mergeCell ref="B225:O225"/>
    <mergeCell ref="C226:C229"/>
    <mergeCell ref="C86:C87"/>
    <mergeCell ref="A198:A201"/>
    <mergeCell ref="C198:C201"/>
    <mergeCell ref="A202:A205"/>
    <mergeCell ref="C202:C205"/>
    <mergeCell ref="A207:A210"/>
    <mergeCell ref="C207:C210"/>
    <mergeCell ref="A218:A219"/>
    <mergeCell ref="C218:C219"/>
    <mergeCell ref="A148:A151"/>
    <mergeCell ref="C148:C151"/>
    <mergeCell ref="A152:A154"/>
    <mergeCell ref="C160:C163"/>
    <mergeCell ref="C152:C155"/>
    <mergeCell ref="A212:A215"/>
    <mergeCell ref="C212:C215"/>
    <mergeCell ref="A172:A175"/>
    <mergeCell ref="C180:C181"/>
    <mergeCell ref="A104:A107"/>
    <mergeCell ref="C104:C107"/>
    <mergeCell ref="A98:O98"/>
    <mergeCell ref="C194:C197"/>
    <mergeCell ref="A194:A197"/>
    <mergeCell ref="C140:C141"/>
    <mergeCell ref="C122:C125"/>
    <mergeCell ref="A118:A121"/>
    <mergeCell ref="C118:C121"/>
    <mergeCell ref="A182:A183"/>
    <mergeCell ref="A76:A79"/>
    <mergeCell ref="C76:C79"/>
    <mergeCell ref="A80:A83"/>
    <mergeCell ref="C80:C83"/>
    <mergeCell ref="A88:A91"/>
    <mergeCell ref="C88:C91"/>
    <mergeCell ref="A86:A87"/>
    <mergeCell ref="A122:A125"/>
    <mergeCell ref="A114:A117"/>
    <mergeCell ref="C114:C117"/>
    <mergeCell ref="A100:A103"/>
    <mergeCell ref="A92:A95"/>
    <mergeCell ref="C92:C95"/>
    <mergeCell ref="A99:O99"/>
    <mergeCell ref="A108:A111"/>
    <mergeCell ref="C108:C111"/>
    <mergeCell ref="C100:C103"/>
  </mergeCells>
  <printOptions/>
  <pageMargins left="0.9055118110236221" right="0.31496062992125984" top="0.7480314960629921" bottom="0.2362204724409449" header="0.31496062992125984" footer="0.15748031496062992"/>
  <pageSetup fitToHeight="0" fitToWidth="1" horizontalDpi="600" verticalDpi="6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Direktor-pk</dc:creator>
  <cp:keywords/>
  <dc:description/>
  <cp:lastModifiedBy>Admin</cp:lastModifiedBy>
  <cp:lastPrinted>2019-09-27T01:55:13Z</cp:lastPrinted>
  <dcterms:created xsi:type="dcterms:W3CDTF">2016-06-07T21:58:41Z</dcterms:created>
  <dcterms:modified xsi:type="dcterms:W3CDTF">2020-02-25T02:55:24Z</dcterms:modified>
  <cp:category/>
  <cp:version/>
  <cp:contentType/>
  <cp:contentStatus/>
</cp:coreProperties>
</file>